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G:\LM_Invest_grp\investment product- ifsinvest\ifsinvest\ifsinvest calculator\"/>
    </mc:Choice>
  </mc:AlternateContent>
  <xr:revisionPtr revIDLastSave="0" documentId="13_ncr:1_{167F5C41-B5A2-4239-84D9-FAE2DD8429CA}" xr6:coauthVersionLast="45" xr6:coauthVersionMax="45" xr10:uidLastSave="{00000000-0000-0000-0000-000000000000}"/>
  <workbookProtection workbookAlgorithmName="SHA-512" workbookHashValue="U7bvqdRfq5eaKssqsH9J3FZSKb0ziF1NWVDsIThHnwsrlm/Pukfd6q6++6h4P2l8XuOD0zklSwMO3eGxf2im4g==" workbookSaltValue="I15kWENAIzGl4BqJ8sMwsg==" workbookSpinCount="100000" lockStructure="1"/>
  <bookViews>
    <workbookView xWindow="1950" yWindow="1950" windowWidth="15465" windowHeight="19590" xr2:uid="{00000000-000D-0000-FFFF-FFFF00000000}"/>
  </bookViews>
  <sheets>
    <sheet name="Disclaimer" sheetId="23" r:id="rId1"/>
    <sheet name="Calculator" sheetId="1" r:id="rId2"/>
    <sheet name="Fees" sheetId="22" state="hidden" r:id="rId3"/>
    <sheet name="Asset" sheetId="21" state="hidden" r:id="rId4"/>
    <sheet name="Performance Data" sheetId="18"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15" i="21" l="1"/>
  <c r="Q15" i="21"/>
  <c r="D15" i="21"/>
  <c r="E15" i="21"/>
  <c r="F15" i="21"/>
  <c r="G15" i="21"/>
  <c r="H15" i="21"/>
  <c r="I15" i="21"/>
  <c r="J15" i="21"/>
  <c r="K15" i="21"/>
  <c r="L15" i="21"/>
  <c r="M15" i="21"/>
  <c r="N15" i="21"/>
  <c r="O15" i="21"/>
  <c r="C15" i="21"/>
  <c r="C27" i="1" l="1"/>
  <c r="E16" i="22" l="1"/>
  <c r="G16" i="22" s="1"/>
  <c r="E15" i="22"/>
  <c r="F15" i="22" s="1"/>
  <c r="E14" i="22"/>
  <c r="F14" i="22" s="1"/>
  <c r="E13" i="22"/>
  <c r="F13" i="22" s="1"/>
  <c r="E12" i="22"/>
  <c r="G12" i="22" s="1"/>
  <c r="E11" i="22"/>
  <c r="F11" i="22" s="1"/>
  <c r="E10" i="22"/>
  <c r="F10" i="22" s="1"/>
  <c r="E9" i="22"/>
  <c r="F9" i="22" s="1"/>
  <c r="E8" i="22"/>
  <c r="G8" i="22" s="1"/>
  <c r="E7" i="22"/>
  <c r="F7" i="22" s="1"/>
  <c r="E6" i="22"/>
  <c r="F6" i="22" s="1"/>
  <c r="E5" i="22"/>
  <c r="F5" i="22" s="1"/>
  <c r="E4" i="22"/>
  <c r="G4" i="22" s="1"/>
  <c r="E3" i="22"/>
  <c r="F3" i="22" s="1"/>
  <c r="E2" i="22"/>
  <c r="G2" i="22" s="1"/>
  <c r="C20" i="1"/>
  <c r="Q17" i="21"/>
  <c r="Q22" i="21" s="1"/>
  <c r="P17" i="21"/>
  <c r="P18" i="21" s="1"/>
  <c r="O17" i="21"/>
  <c r="O24" i="21" s="1"/>
  <c r="N17" i="21"/>
  <c r="N20" i="21" s="1"/>
  <c r="M17" i="21"/>
  <c r="M18" i="21" s="1"/>
  <c r="L17" i="21"/>
  <c r="L21" i="21" s="1"/>
  <c r="K17" i="21"/>
  <c r="K19" i="21" s="1"/>
  <c r="J17" i="21"/>
  <c r="J20" i="21" s="1"/>
  <c r="I17" i="21"/>
  <c r="I21" i="21" s="1"/>
  <c r="H17" i="21"/>
  <c r="H22" i="21" s="1"/>
  <c r="G17" i="21"/>
  <c r="G21" i="21" s="1"/>
  <c r="F17" i="21"/>
  <c r="F22" i="21" s="1"/>
  <c r="E17" i="21"/>
  <c r="E19" i="21" s="1"/>
  <c r="D17" i="21"/>
  <c r="D22" i="21" s="1"/>
  <c r="C17" i="21"/>
  <c r="C19" i="21" s="1"/>
  <c r="F33" i="1" l="1"/>
  <c r="E33" i="1"/>
  <c r="G33" i="1"/>
  <c r="A33" i="1"/>
  <c r="C33" i="1"/>
  <c r="B33" i="1"/>
  <c r="D33" i="1"/>
  <c r="F20" i="22"/>
  <c r="F22" i="22" s="1"/>
  <c r="G22" i="22" s="1"/>
  <c r="P30" i="21"/>
  <c r="G11" i="22"/>
  <c r="P28" i="21"/>
  <c r="G15" i="22"/>
  <c r="F8" i="22"/>
  <c r="G7" i="22"/>
  <c r="F12" i="22"/>
  <c r="F4" i="22"/>
  <c r="F16" i="22"/>
  <c r="G14" i="22"/>
  <c r="G10" i="22"/>
  <c r="G6" i="22"/>
  <c r="P22" i="21"/>
  <c r="G13" i="22"/>
  <c r="G9" i="22"/>
  <c r="G5" i="22"/>
  <c r="F2" i="22"/>
  <c r="M27" i="21"/>
  <c r="M25" i="21"/>
  <c r="M19" i="21"/>
  <c r="M29" i="21"/>
  <c r="M23" i="21"/>
  <c r="M21" i="21"/>
  <c r="G3" i="22"/>
  <c r="N26" i="21"/>
  <c r="N29" i="21"/>
  <c r="N18" i="21"/>
  <c r="N24" i="21"/>
  <c r="N21" i="21"/>
  <c r="N23" i="21"/>
  <c r="L22" i="21"/>
  <c r="L20" i="21"/>
  <c r="L29" i="21"/>
  <c r="L27" i="21"/>
  <c r="L25" i="21"/>
  <c r="L30" i="21"/>
  <c r="L23" i="21"/>
  <c r="L19" i="21"/>
  <c r="L18" i="21"/>
  <c r="L28" i="21"/>
  <c r="L26" i="21"/>
  <c r="L24" i="21"/>
  <c r="J26" i="21"/>
  <c r="J27" i="21"/>
  <c r="J22" i="21"/>
  <c r="J21" i="21"/>
  <c r="J18" i="21"/>
  <c r="J28" i="21"/>
  <c r="J24" i="21"/>
  <c r="J23" i="21"/>
  <c r="J19" i="21"/>
  <c r="J30" i="21"/>
  <c r="J29" i="21"/>
  <c r="J25" i="21"/>
  <c r="I30" i="21"/>
  <c r="I29" i="21"/>
  <c r="I26" i="21"/>
  <c r="I24" i="21"/>
  <c r="I28" i="21"/>
  <c r="I27" i="21"/>
  <c r="I25" i="21"/>
  <c r="I23" i="21"/>
  <c r="I22" i="21"/>
  <c r="I20" i="21"/>
  <c r="I19" i="21"/>
  <c r="I18" i="21"/>
  <c r="H30" i="21"/>
  <c r="H27" i="21"/>
  <c r="H21" i="21"/>
  <c r="H20" i="21"/>
  <c r="H18" i="21"/>
  <c r="H28" i="21"/>
  <c r="H24" i="21"/>
  <c r="H26" i="21"/>
  <c r="H23" i="21"/>
  <c r="H19" i="21"/>
  <c r="H29" i="21"/>
  <c r="H25" i="21"/>
  <c r="K28" i="21"/>
  <c r="K26" i="21"/>
  <c r="K24" i="21"/>
  <c r="K21" i="21"/>
  <c r="K20" i="21"/>
  <c r="K22" i="21"/>
  <c r="K18" i="21"/>
  <c r="K29" i="21"/>
  <c r="K27" i="21"/>
  <c r="K25" i="21"/>
  <c r="K30" i="21"/>
  <c r="K23" i="21"/>
  <c r="D29" i="21"/>
  <c r="D25" i="21"/>
  <c r="D21" i="21"/>
  <c r="D28" i="21"/>
  <c r="D24" i="21"/>
  <c r="D20" i="21"/>
  <c r="D18" i="21"/>
  <c r="D27" i="21"/>
  <c r="D23" i="21"/>
  <c r="D19" i="21"/>
  <c r="D30" i="21"/>
  <c r="D26" i="21"/>
  <c r="G28" i="21"/>
  <c r="G24" i="21"/>
  <c r="G20" i="21"/>
  <c r="G18" i="21"/>
  <c r="G27" i="21"/>
  <c r="G23" i="21"/>
  <c r="G19" i="21"/>
  <c r="G30" i="21"/>
  <c r="G22" i="21"/>
  <c r="G26" i="21"/>
  <c r="G29" i="21"/>
  <c r="G25" i="21"/>
  <c r="F29" i="21"/>
  <c r="F25" i="21"/>
  <c r="F21" i="21"/>
  <c r="F24" i="21"/>
  <c r="F20" i="21"/>
  <c r="F18" i="21"/>
  <c r="F27" i="21"/>
  <c r="F23" i="21"/>
  <c r="F19" i="21"/>
  <c r="F28" i="21"/>
  <c r="F30" i="21"/>
  <c r="F26" i="21"/>
  <c r="E18" i="21"/>
  <c r="E23" i="21"/>
  <c r="E30" i="21"/>
  <c r="E28" i="21"/>
  <c r="E26" i="21"/>
  <c r="E24" i="21"/>
  <c r="E22" i="21"/>
  <c r="E20" i="21"/>
  <c r="E29" i="21"/>
  <c r="E27" i="21"/>
  <c r="E25" i="21"/>
  <c r="E21" i="21"/>
  <c r="Q18" i="21"/>
  <c r="Q29" i="21"/>
  <c r="Q28" i="21"/>
  <c r="Q24" i="21"/>
  <c r="Q19" i="21"/>
  <c r="Q30" i="21"/>
  <c r="Q25" i="21"/>
  <c r="Q26" i="21"/>
  <c r="Q21" i="21"/>
  <c r="Q20" i="21"/>
  <c r="Q27" i="21"/>
  <c r="Q23" i="21"/>
  <c r="P29" i="21"/>
  <c r="P27" i="21"/>
  <c r="P26" i="21"/>
  <c r="P25" i="21"/>
  <c r="P24" i="21"/>
  <c r="P23" i="21"/>
  <c r="P21" i="21"/>
  <c r="P19" i="21"/>
  <c r="P20" i="21"/>
  <c r="O28" i="21"/>
  <c r="O27" i="21"/>
  <c r="O23" i="21"/>
  <c r="O20" i="21"/>
  <c r="O19" i="21"/>
  <c r="O18" i="21"/>
  <c r="O26" i="21"/>
  <c r="O30" i="21"/>
  <c r="O29" i="21"/>
  <c r="O25" i="21"/>
  <c r="O22" i="21"/>
  <c r="O21" i="21"/>
  <c r="N30" i="21"/>
  <c r="N27" i="21"/>
  <c r="N22" i="21"/>
  <c r="N19" i="21"/>
  <c r="N28" i="21"/>
  <c r="N25" i="21"/>
  <c r="M30" i="21"/>
  <c r="M28" i="21"/>
  <c r="M26" i="21"/>
  <c r="M24" i="21"/>
  <c r="M22" i="21"/>
  <c r="M20" i="21"/>
  <c r="C24" i="21"/>
  <c r="C30" i="21"/>
  <c r="C26" i="21"/>
  <c r="C22" i="21"/>
  <c r="C28" i="21"/>
  <c r="C20" i="21"/>
  <c r="C29" i="21"/>
  <c r="C25" i="21"/>
  <c r="C21" i="21"/>
  <c r="C18" i="21"/>
  <c r="C27" i="21"/>
  <c r="C23" i="21"/>
  <c r="F23" i="22" l="1"/>
  <c r="G23" i="22" s="1"/>
  <c r="C24" i="1" s="1"/>
  <c r="C26" i="1"/>
  <c r="C25" i="1"/>
  <c r="J11" i="1"/>
  <c r="J8" i="1"/>
  <c r="J5" i="1"/>
  <c r="J9" i="1"/>
  <c r="J13" i="1"/>
  <c r="J14" i="1"/>
  <c r="J18" i="1"/>
  <c r="J20" i="1"/>
  <c r="J22" i="1"/>
  <c r="J16" i="1"/>
  <c r="J19" i="1"/>
  <c r="J21" i="1"/>
  <c r="J6" i="1"/>
  <c r="C28" i="1" l="1"/>
  <c r="C29" i="1" s="1"/>
  <c r="J23" i="1"/>
  <c r="I6" i="1" s="1"/>
  <c r="I9" i="1" l="1"/>
  <c r="I14" i="1"/>
  <c r="I19" i="1"/>
  <c r="I22" i="1"/>
  <c r="I5" i="1"/>
  <c r="I11" i="1"/>
  <c r="I13" i="1"/>
  <c r="I20" i="1"/>
  <c r="I16" i="1"/>
  <c r="I8" i="1"/>
  <c r="I21" i="1"/>
  <c r="I18" i="1"/>
  <c r="I23" i="1" l="1"/>
</calcChain>
</file>

<file path=xl/sharedStrings.xml><?xml version="1.0" encoding="utf-8"?>
<sst xmlns="http://schemas.openxmlformats.org/spreadsheetml/2006/main" count="268" uniqueCount="172">
  <si>
    <t>Investment Option</t>
  </si>
  <si>
    <t>Balance</t>
  </si>
  <si>
    <t>Amount</t>
  </si>
  <si>
    <t>Cash</t>
  </si>
  <si>
    <t>Fixed Interest</t>
  </si>
  <si>
    <t>Property</t>
  </si>
  <si>
    <t>Equities</t>
  </si>
  <si>
    <t>Totals</t>
  </si>
  <si>
    <t>Income Plus</t>
  </si>
  <si>
    <t>T. Rowe Price Dynamic Global Bond Fund</t>
  </si>
  <si>
    <t>Pinebridge Global Dynamic Asset Allocation Fund</t>
  </si>
  <si>
    <t>State Street Australian Equities Index Trust</t>
  </si>
  <si>
    <t>State Street Australian Listed Property Index Trust</t>
  </si>
  <si>
    <t>Weight</t>
  </si>
  <si>
    <t>Investment - ifsinvest</t>
  </si>
  <si>
    <t>Cautious</t>
  </si>
  <si>
    <t>Moderate</t>
  </si>
  <si>
    <t>Assertive</t>
  </si>
  <si>
    <t>Aggressive</t>
  </si>
  <si>
    <t>Highly Aggressive</t>
  </si>
  <si>
    <t>Alternative debt</t>
  </si>
  <si>
    <t>Liquid Alternatives</t>
  </si>
  <si>
    <t>State Street Australian Cash Trust</t>
  </si>
  <si>
    <t>State Street Global Fixed Income Index Trust</t>
  </si>
  <si>
    <t>State Street Australian Fixed Income Index Trust</t>
  </si>
  <si>
    <t>State Street International Equities (Hedged) Index Trust</t>
  </si>
  <si>
    <t>State Street International Equities Index Trust</t>
  </si>
  <si>
    <t>Janus Henderson Global Emerging Markets Equity Fund</t>
  </si>
  <si>
    <t>Schroder Equity Opportunities Fund</t>
  </si>
  <si>
    <t>Macquarie Hedged Index Global Real Estate Securities Fund</t>
  </si>
  <si>
    <t>Secure</t>
  </si>
  <si>
    <t>Balanced</t>
  </si>
  <si>
    <t>Growth</t>
  </si>
  <si>
    <t>High Growth</t>
  </si>
  <si>
    <t>Australian Shares</t>
  </si>
  <si>
    <t>International Shares</t>
  </si>
  <si>
    <t>Date</t>
  </si>
  <si>
    <t>Name</t>
  </si>
  <si>
    <t>Monthly</t>
  </si>
  <si>
    <t>Quarterly</t>
  </si>
  <si>
    <t>Biannually</t>
  </si>
  <si>
    <t>Rolling1</t>
  </si>
  <si>
    <t>Rolling2</t>
  </si>
  <si>
    <t>Rolling3</t>
  </si>
  <si>
    <t>Rolling5</t>
  </si>
  <si>
    <t>Since Inception</t>
  </si>
  <si>
    <t>Fytd</t>
  </si>
  <si>
    <t xml:space="preserve"> - </t>
  </si>
  <si>
    <t>IFS Balanced</t>
  </si>
  <si>
    <t>IFS Cautious</t>
  </si>
  <si>
    <t>IFS Moderate</t>
  </si>
  <si>
    <t>IFS Assertive</t>
  </si>
  <si>
    <t>IFS Aggressive</t>
  </si>
  <si>
    <t>IFS Highly Aggressive</t>
  </si>
  <si>
    <t>1 month</t>
  </si>
  <si>
    <t>3 months</t>
  </si>
  <si>
    <t>6 months</t>
  </si>
  <si>
    <t>1 year</t>
  </si>
  <si>
    <t>Cash Hub</t>
  </si>
  <si>
    <t>SST 0009 AU</t>
  </si>
  <si>
    <t>SST 0005 AU</t>
  </si>
  <si>
    <t>ETL 0398 AU</t>
  </si>
  <si>
    <t>SST 0003 AU</t>
  </si>
  <si>
    <t>SST 0022 AU</t>
  </si>
  <si>
    <t>SST 0013 AU</t>
  </si>
  <si>
    <t>HGI 0008 AU</t>
  </si>
  <si>
    <t>SST 0004 AU</t>
  </si>
  <si>
    <t>SCH 0035 AU</t>
  </si>
  <si>
    <t>PER 0731 AU</t>
  </si>
  <si>
    <t>MAQ 0830 AU</t>
  </si>
  <si>
    <t>SST 0007 AU</t>
  </si>
  <si>
    <t>NABCASH</t>
  </si>
  <si>
    <t>AUDCASH</t>
  </si>
  <si>
    <t>IFS01 Secure</t>
  </si>
  <si>
    <t>IFS02 Inc Plus</t>
  </si>
  <si>
    <t>IFS03 Balanced</t>
  </si>
  <si>
    <t>IFS04 Growth</t>
  </si>
  <si>
    <t>IFS05 High G</t>
  </si>
  <si>
    <t>IFS06 Cash</t>
  </si>
  <si>
    <t>IFS07 Fixed Interest</t>
  </si>
  <si>
    <t>IFS08 Property</t>
  </si>
  <si>
    <t>IFS09 AS</t>
  </si>
  <si>
    <t>IFS10 IS</t>
  </si>
  <si>
    <t>IFS11 Cautious</t>
  </si>
  <si>
    <t>IFS12 Moderate</t>
  </si>
  <si>
    <t>IFS13 Assertive</t>
  </si>
  <si>
    <t>IFS14 Aggressive</t>
  </si>
  <si>
    <t>IFS15 Highly Aggressive</t>
  </si>
  <si>
    <t>Amount from Input</t>
  </si>
  <si>
    <t>Annual Fees</t>
  </si>
  <si>
    <t>Administration</t>
  </si>
  <si>
    <t>Total</t>
  </si>
  <si>
    <t>Direct Investment Management Fee p.a*        </t>
  </si>
  <si>
    <t>Indirect Cost Ratio p.a**</t>
  </si>
  <si>
    <t>IFS Cash </t>
  </si>
  <si>
    <t>IFS Fixed Interest </t>
  </si>
  <si>
    <t>IFS Property </t>
  </si>
  <si>
    <t>IFS Australian Shares </t>
  </si>
  <si>
    <t>IFS International Shares </t>
  </si>
  <si>
    <t>IFS Secure </t>
  </si>
  <si>
    <t>IFS Income Plus </t>
  </si>
  <si>
    <t>IFS Growth </t>
  </si>
  <si>
    <t>IFS High Growth </t>
  </si>
  <si>
    <t>Model Portfolio Name  </t>
  </si>
  <si>
    <t>From Input</t>
  </si>
  <si>
    <t>Direct</t>
  </si>
  <si>
    <t>ICR</t>
  </si>
  <si>
    <t>Admin</t>
  </si>
  <si>
    <t>From input</t>
  </si>
  <si>
    <t>Fee</t>
  </si>
  <si>
    <t>Dollars</t>
  </si>
  <si>
    <t>Cash Model</t>
  </si>
  <si>
    <t>Notes on performance</t>
  </si>
  <si>
    <t>Cautious maps to Income Plus</t>
  </si>
  <si>
    <t>Moderate maps to 50% Growth and 50% Income Plus</t>
  </si>
  <si>
    <t>Assertive maps to 90% Growth and 10% High Growth</t>
  </si>
  <si>
    <t>Aggressive maps to 65% Growth and 35% High Growth</t>
  </si>
  <si>
    <t>Highly Aggressive maps to 5% Growth and 95% High Growth</t>
  </si>
  <si>
    <t>For 3 and 5 year performance</t>
  </si>
  <si>
    <t>Balanced maps to 49% Income Plus and 51% Growth</t>
  </si>
  <si>
    <t>2 years p.a.</t>
  </si>
  <si>
    <t>3 years p.a.</t>
  </si>
  <si>
    <t>5 years p.a.</t>
  </si>
  <si>
    <t>As some models have only recently been added historical performance is calculated by blending older models to match growth allocation as follows:</t>
  </si>
  <si>
    <t>Direct Investment Management</t>
  </si>
  <si>
    <t>Indirect Cost Ratio</t>
  </si>
  <si>
    <t>https://ifsinvest.com.au/investments/investment-models-performance/</t>
  </si>
  <si>
    <t>This material is of a general nature only. It has been prepared without considering your personal objectives, financial situation or needs. We recommend you should assess your own financial situation, seek professional advice and read any Product Disclosure Statements (PDS) applicable before making any investment decisions or taking any action based on this calculator. The PDS is available at www.ifsinvest.com.au or by calling 1300 732 496.
No part of this material may be reproduced or disclosed, in whole or in part, without the prior written consent of Industry Fund Services.</t>
  </si>
  <si>
    <t>Underlying funds</t>
  </si>
  <si>
    <t>Enter proposed investments amounts in the table below. Other tables will auto populate. Note there is a minimum $2,500 required in the Cash Hub.</t>
  </si>
  <si>
    <t>Cautious is mapped to Income Plus</t>
  </si>
  <si>
    <t>Moderate is mapped to 50% Growth and 50% Income Plus</t>
  </si>
  <si>
    <t>Assertive is mapped to 90% Growth and 10% High Growth</t>
  </si>
  <si>
    <t>Aggressive is mapped to 65% Growth and 35% High Growth</t>
  </si>
  <si>
    <t>Highly Aggressive is mapped to 5% Growth and 95% High Growth</t>
  </si>
  <si>
    <t>Balanced is mapped to 49% Income Plus and 51% Growth</t>
  </si>
  <si>
    <t>ifsinvest calculator - FEBRUARY 2020</t>
  </si>
  <si>
    <t>The figures are net of the Direct Investment Management Fee and Indirect Cost Ratios, but do not include Administration Fees .</t>
  </si>
  <si>
    <t>Performance to 28 February 2020</t>
  </si>
  <si>
    <t>The figures are net of the Direct Investment Management Fee and Indirect Cost Ratios, but do not include Administration Fees.</t>
  </si>
  <si>
    <t>ifsinvest Growth</t>
  </si>
  <si>
    <t>ifsinvest Growth Benchmark</t>
  </si>
  <si>
    <t>ifsinvest High Growth</t>
  </si>
  <si>
    <t>ifsinvest High Growth Benchmark</t>
  </si>
  <si>
    <t>ifsinvest Income Plus</t>
  </si>
  <si>
    <t>ifsinvest Income Plus Benchmark</t>
  </si>
  <si>
    <t>ifsinvest Secure</t>
  </si>
  <si>
    <t>ifsinvest Secure Benchmark</t>
  </si>
  <si>
    <t>ifsinvest Fixed Interest</t>
  </si>
  <si>
    <t>ifsinvest Fixed Interest Benchmark</t>
  </si>
  <si>
    <t>ifsinvest Australian Shares</t>
  </si>
  <si>
    <t>ifsinvest Australian Shares Benchmark</t>
  </si>
  <si>
    <t>ifsinvest International Shares</t>
  </si>
  <si>
    <t>ifsinvest International Shares Benchmark</t>
  </si>
  <si>
    <t>ifsinvest Property</t>
  </si>
  <si>
    <t>ifsinvest Property Benchmark</t>
  </si>
  <si>
    <t>ifsinvest Cash</t>
  </si>
  <si>
    <t>ifsinvest Cash Benchmark</t>
  </si>
  <si>
    <t>ifsinvest Balanced</t>
  </si>
  <si>
    <t>ifsinvest Balanced Benchmark</t>
  </si>
  <si>
    <t>ifsinvest Cautious</t>
  </si>
  <si>
    <t>ifsinvest Cautious Benchmark</t>
  </si>
  <si>
    <t>ifsinvest Moderate</t>
  </si>
  <si>
    <t>ifsinvest Moderate Benchmark</t>
  </si>
  <si>
    <t>ifsinvest Assertive</t>
  </si>
  <si>
    <t>ifsinvest Assertive Benchmark</t>
  </si>
  <si>
    <t>ifsinvest Aggressive</t>
  </si>
  <si>
    <t>ifsinvest Aggressive Benchmark</t>
  </si>
  <si>
    <t>ifsinvest Highly Aggressive</t>
  </si>
  <si>
    <t>ifsinvest Highly Aggressive Benchmark</t>
  </si>
  <si>
    <t xml:space="preserve">This tool is prepared and published by ifsinvest which is a division of Legg Mason Asset Management Australia Limited ABN 76 004 835 849, AFSL No. 240 827 ('Legg Mason Australia') . </t>
  </si>
  <si>
    <r>
      <t xml:space="preserve">The purpose of this tool is to allow financial planners to model ifsinvest investment options to understand:
</t>
    </r>
    <r>
      <rPr>
        <i/>
        <sz val="11"/>
        <color theme="1"/>
        <rFont val="Calibri"/>
        <family val="2"/>
        <scheme val="minor"/>
      </rPr>
      <t xml:space="preserve">The underlying investments in each model
The applicable annual fees
The past performance in the last 5 years
</t>
    </r>
    <r>
      <rPr>
        <sz val="11"/>
        <color theme="1"/>
        <rFont val="Calibri"/>
        <family val="2"/>
        <scheme val="minor"/>
      </rPr>
      <t xml:space="preserve">
This tool is intended to be a guide. Whilst IFS endeavours to ensure that the information on this tool is up to date; no warranty is given as to its accuracy and persons relying on this information do so at their own risk. To the extent permitted by law, no liability is accepted for any loss or damage as a result of any reliance on this information.
Past performance is not an indicator of future performance. More information about performance, please visit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</si>
</sst>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0.0%"/>
    <numFmt numFmtId="165" formatCode="0.000%"/>
    <numFmt numFmtId="166" formatCode="_-&quot;$&quot;* #,##0_-;\-&quot;$&quot;* #,##0_-;_-&quot;$&quot;* &quot;-&quot;??_-;_-@_-"/>
  </numFmts>
  <fonts count="14" x14ac:knownFonts="1">
    <font>
      <sz val="11"/>
      <color theme="1"/>
      <name val="Calibri"/>
      <family val="2"/>
      <scheme val="minor"/>
    </font>
    <font>
      <sz val="10.5"/>
      <name val="Calibri"/>
      <family val="2"/>
    </font>
    <font>
      <sz val="10"/>
      <name val="Arial"/>
      <family val="2"/>
    </font>
    <font>
      <sz val="11"/>
      <color theme="1"/>
      <name val="Calibri"/>
      <family val="2"/>
      <scheme val="minor"/>
    </font>
    <font>
      <b/>
      <sz val="11"/>
      <color theme="1"/>
      <name val="Calibri"/>
      <family val="2"/>
      <scheme val="minor"/>
    </font>
    <font>
      <b/>
      <sz val="10.5"/>
      <color theme="0"/>
      <name val="Calibri"/>
      <family val="2"/>
      <scheme val="minor"/>
    </font>
    <font>
      <i/>
      <sz val="11"/>
      <color theme="1"/>
      <name val="Calibri"/>
      <family val="2"/>
      <scheme val="minor"/>
    </font>
    <font>
      <sz val="11"/>
      <color rgb="FF000000"/>
      <name val="Calibri"/>
      <family val="2"/>
    </font>
    <font>
      <b/>
      <sz val="11"/>
      <color rgb="FF000000"/>
      <name val="Calibri"/>
      <family val="2"/>
    </font>
    <font>
      <b/>
      <sz val="11"/>
      <color rgb="FFFFFFFF"/>
      <name val="Calibri"/>
      <family val="2"/>
    </font>
    <font>
      <sz val="11"/>
      <color theme="0"/>
      <name val="Calibri"/>
      <family val="2"/>
      <scheme val="minor"/>
    </font>
    <font>
      <b/>
      <i/>
      <sz val="11"/>
      <color theme="1"/>
      <name val="Calibri"/>
      <family val="2"/>
      <scheme val="minor"/>
    </font>
    <font>
      <u/>
      <sz val="11"/>
      <color theme="10"/>
      <name val="Calibri"/>
      <family val="2"/>
      <scheme val="minor"/>
    </font>
    <font>
      <sz val="20"/>
      <color rgb="FF0070C0"/>
      <name val="Calibri"/>
      <family val="2"/>
      <scheme val="minor"/>
    </font>
  </fonts>
  <fills count="9">
    <fill>
      <patternFill patternType="none"/>
    </fill>
    <fill>
      <patternFill patternType="gray125"/>
    </fill>
    <fill>
      <patternFill patternType="solid">
        <fgColor theme="4"/>
        <bgColor rgb="FF548DD4"/>
      </patternFill>
    </fill>
    <fill>
      <patternFill patternType="solid">
        <fgColor rgb="FFDDEBF6"/>
        <bgColor indexed="64"/>
      </patternFill>
    </fill>
    <fill>
      <patternFill patternType="solid">
        <fgColor rgb="FFACCCEC"/>
        <bgColor indexed="64"/>
      </patternFill>
    </fill>
    <fill>
      <patternFill patternType="solid">
        <fgColor rgb="FF004C85"/>
        <bgColor indexed="64"/>
      </patternFill>
    </fill>
    <fill>
      <patternFill patternType="solid">
        <fgColor rgb="FF59A0D2"/>
        <bgColor indexed="64"/>
      </patternFill>
    </fill>
    <fill>
      <patternFill patternType="solid">
        <fgColor rgb="FF5B9BD5"/>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top style="thick">
        <color theme="0"/>
      </top>
      <bottom/>
      <diagonal/>
    </border>
    <border>
      <left/>
      <right style="thick">
        <color theme="0"/>
      </right>
      <top style="thick">
        <color theme="0"/>
      </top>
      <bottom/>
      <diagonal/>
    </border>
  </borders>
  <cellStyleXfs count="6">
    <xf numFmtId="0" fontId="0" fillId="0" borderId="0"/>
    <xf numFmtId="44" fontId="3" fillId="0" borderId="0" applyFont="0" applyFill="0" applyBorder="0" applyAlignment="0" applyProtection="0"/>
    <xf numFmtId="0" fontId="2" fillId="0" borderId="0"/>
    <xf numFmtId="9" fontId="3" fillId="0" borderId="0" applyFont="0" applyFill="0" applyBorder="0" applyAlignment="0" applyProtection="0"/>
    <xf numFmtId="43" fontId="3" fillId="0" borderId="0" applyFont="0" applyFill="0" applyBorder="0" applyAlignment="0" applyProtection="0"/>
    <xf numFmtId="0" fontId="12" fillId="0" borderId="0" applyNumberFormat="0" applyFill="0" applyBorder="0" applyAlignment="0" applyProtection="0"/>
  </cellStyleXfs>
  <cellXfs count="66">
    <xf numFmtId="0" fontId="0" fillId="0" borderId="0" xfId="0"/>
    <xf numFmtId="44" fontId="3" fillId="0" borderId="0" xfId="1" applyFont="1"/>
    <xf numFmtId="0" fontId="5" fillId="2" borderId="1" xfId="0" applyFont="1" applyFill="1" applyBorder="1"/>
    <xf numFmtId="44" fontId="0" fillId="0" borderId="0" xfId="0" applyNumberFormat="1"/>
    <xf numFmtId="0" fontId="6" fillId="0" borderId="0" xfId="0" applyFont="1"/>
    <xf numFmtId="14" fontId="0" fillId="0" borderId="0" xfId="0" applyNumberFormat="1"/>
    <xf numFmtId="10" fontId="0" fillId="0" borderId="0" xfId="0" applyNumberFormat="1"/>
    <xf numFmtId="9" fontId="0" fillId="0" borderId="0" xfId="0" applyNumberFormat="1"/>
    <xf numFmtId="10" fontId="0" fillId="0" borderId="0" xfId="0" applyNumberFormat="1" applyAlignment="1">
      <alignment horizontal="right"/>
    </xf>
    <xf numFmtId="44" fontId="4" fillId="0" borderId="2" xfId="1" applyFont="1" applyBorder="1"/>
    <xf numFmtId="0" fontId="9" fillId="5" borderId="3" xfId="0" applyFont="1" applyFill="1" applyBorder="1" applyAlignment="1">
      <alignment horizontal="center" vertical="center" wrapText="1"/>
    </xf>
    <xf numFmtId="10" fontId="7" fillId="3" borderId="3" xfId="0" applyNumberFormat="1" applyFont="1" applyFill="1" applyBorder="1" applyAlignment="1">
      <alignment horizontal="center" vertical="center" wrapText="1"/>
    </xf>
    <xf numFmtId="44" fontId="7" fillId="3" borderId="3" xfId="1" applyFont="1" applyFill="1" applyBorder="1" applyAlignment="1">
      <alignment horizontal="center" vertical="center"/>
    </xf>
    <xf numFmtId="9" fontId="8" fillId="4" borderId="3" xfId="0" applyNumberFormat="1" applyFont="1" applyFill="1" applyBorder="1" applyAlignment="1">
      <alignment horizontal="center" vertical="center" wrapText="1"/>
    </xf>
    <xf numFmtId="44" fontId="8" fillId="4" borderId="3" xfId="1" applyFont="1" applyFill="1" applyBorder="1" applyAlignment="1">
      <alignment horizontal="center" vertical="center"/>
    </xf>
    <xf numFmtId="0" fontId="10" fillId="7" borderId="3" xfId="0" applyFont="1" applyFill="1" applyBorder="1" applyAlignment="1">
      <alignment horizontal="right" vertical="center"/>
    </xf>
    <xf numFmtId="44" fontId="10" fillId="7" borderId="3" xfId="1" applyFont="1" applyFill="1" applyBorder="1" applyAlignment="1">
      <alignment horizontal="right" vertical="center"/>
    </xf>
    <xf numFmtId="10" fontId="0" fillId="3" borderId="3" xfId="0" applyNumberFormat="1" applyFill="1" applyBorder="1" applyAlignment="1">
      <alignment horizontal="right" vertical="center"/>
    </xf>
    <xf numFmtId="0" fontId="0" fillId="8" borderId="0" xfId="0" applyFill="1"/>
    <xf numFmtId="10" fontId="0" fillId="0" borderId="0" xfId="3" applyNumberFormat="1" applyFont="1" applyFill="1"/>
    <xf numFmtId="0" fontId="4" fillId="8" borderId="0" xfId="0" applyFont="1" applyFill="1"/>
    <xf numFmtId="0" fontId="0" fillId="0" borderId="0" xfId="0" applyFill="1"/>
    <xf numFmtId="43" fontId="0" fillId="0" borderId="0" xfId="4" applyNumberFormat="1" applyFont="1"/>
    <xf numFmtId="43" fontId="0" fillId="0" borderId="0" xfId="0" applyNumberFormat="1"/>
    <xf numFmtId="9" fontId="0" fillId="0" borderId="0" xfId="3" applyFont="1"/>
    <xf numFmtId="44" fontId="3" fillId="0" borderId="1" xfId="1" applyFont="1" applyBorder="1" applyProtection="1">
      <protection locked="0"/>
    </xf>
    <xf numFmtId="164" fontId="0" fillId="0" borderId="0" xfId="0" applyNumberFormat="1"/>
    <xf numFmtId="165" fontId="0" fillId="0" borderId="0" xfId="0" applyNumberFormat="1"/>
    <xf numFmtId="0" fontId="10" fillId="7" borderId="4" xfId="0" applyFont="1" applyFill="1" applyBorder="1" applyAlignment="1">
      <alignment horizontal="center" vertical="center"/>
    </xf>
    <xf numFmtId="0" fontId="10" fillId="7" borderId="5" xfId="0" applyFont="1" applyFill="1" applyBorder="1" applyAlignment="1">
      <alignment horizontal="center" vertical="center"/>
    </xf>
    <xf numFmtId="44" fontId="3" fillId="0" borderId="0" xfId="1" applyFont="1" applyBorder="1" applyProtection="1">
      <protection locked="0"/>
    </xf>
    <xf numFmtId="44" fontId="4" fillId="0" borderId="0" xfId="1" applyFont="1" applyBorder="1"/>
    <xf numFmtId="10" fontId="0" fillId="3" borderId="4" xfId="0" applyNumberFormat="1" applyFill="1" applyBorder="1" applyAlignment="1">
      <alignment horizontal="left" vertical="center"/>
    </xf>
    <xf numFmtId="10" fontId="0" fillId="3" borderId="5" xfId="0" applyNumberFormat="1" applyFill="1" applyBorder="1" applyAlignment="1">
      <alignment horizontal="left" vertical="center"/>
    </xf>
    <xf numFmtId="44" fontId="6" fillId="0" borderId="0" xfId="1" applyFont="1"/>
    <xf numFmtId="43" fontId="0" fillId="0" borderId="0" xfId="4" applyFont="1"/>
    <xf numFmtId="0" fontId="5" fillId="0" borderId="0" xfId="0" applyFont="1" applyFill="1" applyBorder="1"/>
    <xf numFmtId="0" fontId="10" fillId="7" borderId="4" xfId="0" applyFont="1" applyFill="1" applyBorder="1" applyAlignment="1">
      <alignment horizontal="right" vertical="center"/>
    </xf>
    <xf numFmtId="166" fontId="0" fillId="3" borderId="4" xfId="1" applyNumberFormat="1" applyFont="1" applyFill="1" applyBorder="1" applyAlignment="1">
      <alignment horizontal="right" vertical="center"/>
    </xf>
    <xf numFmtId="166" fontId="8" fillId="4" borderId="4" xfId="1" applyNumberFormat="1" applyFont="1" applyFill="1" applyBorder="1" applyAlignment="1">
      <alignment horizontal="center" vertical="center" wrapText="1"/>
    </xf>
    <xf numFmtId="0" fontId="10" fillId="0" borderId="0" xfId="0" applyFont="1" applyFill="1" applyBorder="1" applyAlignment="1">
      <alignment horizontal="right" vertical="center"/>
    </xf>
    <xf numFmtId="10" fontId="0" fillId="0" borderId="0" xfId="0" applyNumberFormat="1" applyFill="1" applyBorder="1" applyAlignment="1">
      <alignment horizontal="right" vertical="center"/>
    </xf>
    <xf numFmtId="10" fontId="8" fillId="0" borderId="0" xfId="0" applyNumberFormat="1" applyFont="1" applyFill="1" applyBorder="1" applyAlignment="1">
      <alignment horizontal="right" vertical="center" wrapText="1"/>
    </xf>
    <xf numFmtId="10" fontId="7" fillId="4" borderId="0" xfId="3" applyNumberFormat="1" applyFont="1" applyFill="1" applyBorder="1" applyAlignment="1">
      <alignment horizontal="right" vertical="center" wrapText="1"/>
    </xf>
    <xf numFmtId="9" fontId="8" fillId="0" borderId="0" xfId="0" applyNumberFormat="1" applyFont="1" applyFill="1" applyBorder="1" applyAlignment="1">
      <alignment horizontal="center" vertical="center" wrapText="1"/>
    </xf>
    <xf numFmtId="10" fontId="4" fillId="0" borderId="0" xfId="3" applyNumberFormat="1" applyFont="1" applyFill="1"/>
    <xf numFmtId="0" fontId="11" fillId="0" borderId="0" xfId="0" applyFont="1"/>
    <xf numFmtId="0" fontId="0" fillId="0" borderId="0" xfId="0" applyAlignment="1">
      <alignment vertical="center" wrapText="1"/>
    </xf>
    <xf numFmtId="0" fontId="0" fillId="0" borderId="0" xfId="0" applyAlignment="1">
      <alignment wrapText="1"/>
    </xf>
    <xf numFmtId="0" fontId="12" fillId="0" borderId="0" xfId="5" applyAlignment="1">
      <alignment horizontal="left" vertical="center" wrapText="1"/>
    </xf>
    <xf numFmtId="0" fontId="6" fillId="0" borderId="0" xfId="0" applyFont="1" applyAlignment="1">
      <alignment wrapText="1"/>
    </xf>
    <xf numFmtId="0" fontId="11" fillId="0" borderId="0" xfId="0" applyFont="1" applyAlignment="1">
      <alignment wrapText="1"/>
    </xf>
    <xf numFmtId="0" fontId="13" fillId="0" borderId="0" xfId="0" applyFont="1" applyAlignment="1">
      <alignment wrapText="1"/>
    </xf>
    <xf numFmtId="0" fontId="9" fillId="5" borderId="3" xfId="0" applyFont="1" applyFill="1" applyBorder="1" applyAlignment="1">
      <alignment horizontal="left" vertical="center" wrapText="1"/>
    </xf>
    <xf numFmtId="0" fontId="9" fillId="6" borderId="3" xfId="0" applyFont="1" applyFill="1" applyBorder="1" applyAlignment="1">
      <alignment horizontal="center" vertical="center" wrapText="1"/>
    </xf>
    <xf numFmtId="0" fontId="0" fillId="0" borderId="3" xfId="0" applyBorder="1" applyAlignment="1">
      <alignment horizontal="center" vertical="center" wrapText="1"/>
    </xf>
    <xf numFmtId="0" fontId="7" fillId="3" borderId="3" xfId="0" applyFont="1" applyFill="1" applyBorder="1" applyAlignment="1">
      <alignment horizontal="left" vertical="center" wrapText="1"/>
    </xf>
    <xf numFmtId="0" fontId="8" fillId="4" borderId="3" xfId="0" applyFont="1" applyFill="1" applyBorder="1" applyAlignment="1">
      <alignment horizontal="left" vertical="center" wrapText="1"/>
    </xf>
    <xf numFmtId="0" fontId="1" fillId="0" borderId="1" xfId="2" applyNumberFormat="1" applyFont="1" applyFill="1" applyBorder="1" applyAlignment="1">
      <alignment horizontal="center" vertical="center"/>
    </xf>
    <xf numFmtId="0" fontId="0" fillId="0" borderId="1" xfId="0" applyFill="1" applyBorder="1" applyAlignment="1">
      <alignment horizontal="center"/>
    </xf>
    <xf numFmtId="0" fontId="7" fillId="3" borderId="3" xfId="0" applyFont="1" applyFill="1" applyBorder="1" applyAlignment="1">
      <alignment vertical="center" wrapText="1"/>
    </xf>
    <xf numFmtId="0" fontId="6" fillId="0" borderId="0" xfId="0" applyFont="1" applyAlignment="1">
      <alignment horizontal="left" wrapText="1"/>
    </xf>
    <xf numFmtId="9" fontId="8" fillId="4" borderId="6" xfId="0" applyNumberFormat="1" applyFont="1" applyFill="1" applyBorder="1" applyAlignment="1">
      <alignment horizontal="center" vertical="center" wrapText="1"/>
    </xf>
    <xf numFmtId="9" fontId="8" fillId="4" borderId="7" xfId="0" applyNumberFormat="1" applyFont="1" applyFill="1" applyBorder="1" applyAlignment="1">
      <alignment horizontal="center" vertical="center" wrapText="1"/>
    </xf>
    <xf numFmtId="0" fontId="0" fillId="0" borderId="1" xfId="0" applyBorder="1" applyAlignment="1">
      <alignment horizontal="center"/>
    </xf>
    <xf numFmtId="10" fontId="1" fillId="0" borderId="1" xfId="0" applyNumberFormat="1" applyFont="1" applyFill="1" applyBorder="1" applyAlignment="1">
      <alignment horizontal="center" vertical="center"/>
    </xf>
  </cellXfs>
  <cellStyles count="6">
    <cellStyle name="Comma" xfId="4" builtinId="3"/>
    <cellStyle name="Currency" xfId="1" builtinId="4"/>
    <cellStyle name="Hyperlink" xfId="5" builtinId="8"/>
    <cellStyle name="Normal" xfId="0" builtinId="0"/>
    <cellStyle name="Normal 2" xfId="2" xr:uid="{00000000-0005-0000-0000-000002000000}"/>
    <cellStyle name="Percent" xfId="3" builtinId="5"/>
  </cellStyles>
  <dxfs count="0"/>
  <tableStyles count="0" defaultTableStyle="TableStyleMedium2" defaultPivotStyle="PivotStyleLight16"/>
  <colors>
    <mruColors>
      <color rgb="FFDDEBF6"/>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ifsinvest.com.au/investments/investment-models-performanc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08C7A-8075-4952-9C13-BCF8FB0EC3F1}">
  <dimension ref="B1:E23"/>
  <sheetViews>
    <sheetView showGridLines="0" tabSelected="1" workbookViewId="0">
      <selection activeCell="C12" sqref="C12"/>
    </sheetView>
  </sheetViews>
  <sheetFormatPr defaultRowHeight="15" x14ac:dyDescent="0.25"/>
  <cols>
    <col min="2" max="2" width="85.42578125" style="48" customWidth="1"/>
  </cols>
  <sheetData>
    <row r="1" spans="2:5" ht="26.25" x14ac:dyDescent="0.4">
      <c r="B1" s="52" t="s">
        <v>136</v>
      </c>
    </row>
    <row r="3" spans="2:5" ht="36" customHeight="1" x14ac:dyDescent="0.25">
      <c r="B3" s="48" t="s">
        <v>170</v>
      </c>
    </row>
    <row r="5" spans="2:5" ht="210" x14ac:dyDescent="0.25">
      <c r="B5" s="48" t="s">
        <v>171</v>
      </c>
    </row>
    <row r="7" spans="2:5" x14ac:dyDescent="0.25">
      <c r="B7" s="49" t="s">
        <v>126</v>
      </c>
    </row>
    <row r="9" spans="2:5" ht="135" x14ac:dyDescent="0.25">
      <c r="B9" s="47" t="s">
        <v>127</v>
      </c>
    </row>
    <row r="10" spans="2:5" x14ac:dyDescent="0.25">
      <c r="B10" s="47"/>
    </row>
    <row r="11" spans="2:5" s="4" customFormat="1" ht="20.100000000000001" customHeight="1" x14ac:dyDescent="0.25">
      <c r="B11" s="50" t="s">
        <v>112</v>
      </c>
      <c r="D11" s="34"/>
      <c r="E11" s="34"/>
    </row>
    <row r="12" spans="2:5" s="4" customFormat="1" ht="39.950000000000003" customHeight="1" x14ac:dyDescent="0.25">
      <c r="B12" s="51" t="s">
        <v>137</v>
      </c>
      <c r="D12" s="34"/>
      <c r="E12" s="34"/>
    </row>
    <row r="13" spans="2:5" s="4" customFormat="1" ht="39.950000000000003" customHeight="1" x14ac:dyDescent="0.25">
      <c r="B13" s="50" t="s">
        <v>123</v>
      </c>
      <c r="D13" s="34"/>
      <c r="E13" s="34"/>
    </row>
    <row r="14" spans="2:5" s="4" customFormat="1" ht="20.100000000000001" customHeight="1" x14ac:dyDescent="0.25">
      <c r="B14" s="50"/>
      <c r="D14" s="34"/>
      <c r="E14" s="34"/>
    </row>
    <row r="15" spans="2:5" s="4" customFormat="1" ht="20.100000000000001" customHeight="1" x14ac:dyDescent="0.25">
      <c r="B15" s="51" t="s">
        <v>118</v>
      </c>
      <c r="D15" s="34"/>
      <c r="E15" s="34"/>
    </row>
    <row r="16" spans="2:5" s="4" customFormat="1" ht="20.100000000000001" customHeight="1" x14ac:dyDescent="0.25">
      <c r="B16" s="50" t="s">
        <v>130</v>
      </c>
      <c r="D16" s="34"/>
      <c r="E16" s="34"/>
    </row>
    <row r="17" spans="2:5" s="4" customFormat="1" ht="20.100000000000001" customHeight="1" x14ac:dyDescent="0.25">
      <c r="B17" s="50" t="s">
        <v>131</v>
      </c>
      <c r="D17" s="34"/>
      <c r="E17" s="34"/>
    </row>
    <row r="18" spans="2:5" s="4" customFormat="1" ht="20.100000000000001" customHeight="1" x14ac:dyDescent="0.25">
      <c r="B18" s="50" t="s">
        <v>132</v>
      </c>
      <c r="D18" s="34"/>
      <c r="E18" s="34"/>
    </row>
    <row r="19" spans="2:5" s="4" customFormat="1" ht="20.100000000000001" customHeight="1" x14ac:dyDescent="0.25">
      <c r="B19" s="50" t="s">
        <v>133</v>
      </c>
      <c r="D19" s="34"/>
      <c r="E19" s="34"/>
    </row>
    <row r="20" spans="2:5" s="4" customFormat="1" ht="20.100000000000001" customHeight="1" x14ac:dyDescent="0.25">
      <c r="B20" s="50" t="s">
        <v>134</v>
      </c>
      <c r="D20" s="34"/>
      <c r="E20" s="34"/>
    </row>
    <row r="21" spans="2:5" s="4" customFormat="1" ht="20.100000000000001" customHeight="1" x14ac:dyDescent="0.25">
      <c r="B21" s="50" t="s">
        <v>135</v>
      </c>
      <c r="D21" s="34"/>
      <c r="E21" s="34"/>
    </row>
    <row r="22" spans="2:5" s="4" customFormat="1" ht="20.100000000000001" customHeight="1" x14ac:dyDescent="0.25">
      <c r="B22" s="51"/>
      <c r="D22" s="34"/>
      <c r="E22" s="34"/>
    </row>
    <row r="23" spans="2:5" s="4" customFormat="1" ht="20.100000000000001" customHeight="1" x14ac:dyDescent="0.25">
      <c r="B23" s="50"/>
      <c r="D23" s="34"/>
      <c r="E23" s="34"/>
    </row>
  </sheetData>
  <sheetProtection algorithmName="SHA-512" hashValue="qtoCIIfhKazjzG0C1CwGcuMNiOvDbrMpeQnGYiJzz5LlRgoPP53L1Re2WP09TbbavrLAGEm+CF5ELlPrvqgvCg==" saltValue="oFcSK752U1AzKuO8L3ESyw==" spinCount="100000" sheet="1" objects="1" scenarios="1"/>
  <hyperlinks>
    <hyperlink ref="B7" r:id="rId1" xr:uid="{10C5545D-0037-4F4A-8C1F-BAC8F04E3131}"/>
  </hyperlinks>
  <pageMargins left="0.7" right="0.7" top="0.75" bottom="0.75" header="0.3" footer="0.3"/>
  <pageSetup paperSize="9"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55"/>
  <sheetViews>
    <sheetView workbookViewId="0">
      <selection activeCell="D1" sqref="D1"/>
    </sheetView>
  </sheetViews>
  <sheetFormatPr defaultRowHeight="15" x14ac:dyDescent="0.25"/>
  <cols>
    <col min="1" max="2" width="15.7109375" customWidth="1"/>
    <col min="3" max="4" width="15.7109375" style="1" customWidth="1"/>
    <col min="5" max="11" width="15.7109375" customWidth="1"/>
  </cols>
  <sheetData>
    <row r="1" spans="1:16" ht="51" customHeight="1" x14ac:dyDescent="0.25">
      <c r="A1" s="61" t="s">
        <v>129</v>
      </c>
      <c r="B1" s="61"/>
      <c r="C1" s="61"/>
      <c r="E1" s="4"/>
      <c r="F1" s="4"/>
      <c r="G1" s="4"/>
      <c r="H1" s="4"/>
    </row>
    <row r="2" spans="1:16" ht="15.75" thickBot="1" x14ac:dyDescent="0.3">
      <c r="E2" s="4" t="s">
        <v>128</v>
      </c>
    </row>
    <row r="3" spans="1:16" ht="20.100000000000001" customHeight="1" thickTop="1" thickBot="1" x14ac:dyDescent="0.3">
      <c r="A3" s="2" t="s">
        <v>0</v>
      </c>
      <c r="B3" s="2"/>
      <c r="C3" s="2" t="s">
        <v>1</v>
      </c>
      <c r="D3" s="36"/>
      <c r="E3" s="53" t="s">
        <v>14</v>
      </c>
      <c r="F3" s="53"/>
      <c r="G3" s="53"/>
      <c r="H3" s="53"/>
      <c r="I3" s="10" t="s">
        <v>13</v>
      </c>
      <c r="J3" s="10" t="s">
        <v>2</v>
      </c>
    </row>
    <row r="4" spans="1:16" ht="20.100000000000001" customHeight="1" thickTop="1" thickBot="1" x14ac:dyDescent="0.3">
      <c r="A4" s="59" t="s">
        <v>15</v>
      </c>
      <c r="B4" s="59"/>
      <c r="C4" s="25">
        <v>0</v>
      </c>
      <c r="D4" s="30"/>
      <c r="E4" s="54" t="s">
        <v>3</v>
      </c>
      <c r="F4" s="54"/>
      <c r="G4" s="54"/>
      <c r="H4" s="54"/>
      <c r="I4" s="55"/>
      <c r="J4" s="55"/>
    </row>
    <row r="5" spans="1:16" ht="20.100000000000001" customHeight="1" thickTop="1" thickBot="1" x14ac:dyDescent="0.3">
      <c r="A5" s="59" t="s">
        <v>16</v>
      </c>
      <c r="B5" s="59"/>
      <c r="C5" s="25">
        <v>0</v>
      </c>
      <c r="D5" s="30"/>
      <c r="E5" s="60" t="s">
        <v>22</v>
      </c>
      <c r="F5" s="60"/>
      <c r="G5" s="60"/>
      <c r="H5" s="60"/>
      <c r="I5" s="11">
        <f>IFERROR(J5/J$23,0)</f>
        <v>0</v>
      </c>
      <c r="J5" s="12">
        <f>SUM(Asset!C21:Q21)</f>
        <v>0</v>
      </c>
    </row>
    <row r="6" spans="1:16" ht="20.100000000000001" customHeight="1" thickTop="1" thickBot="1" x14ac:dyDescent="0.3">
      <c r="A6" s="59" t="s">
        <v>17</v>
      </c>
      <c r="B6" s="59"/>
      <c r="C6" s="25">
        <v>0</v>
      </c>
      <c r="D6" s="30"/>
      <c r="E6" s="56" t="s">
        <v>3</v>
      </c>
      <c r="F6" s="56"/>
      <c r="G6" s="56"/>
      <c r="H6" s="56"/>
      <c r="I6" s="11">
        <f>IFERROR(J6/J$23,0)</f>
        <v>1</v>
      </c>
      <c r="J6" s="12">
        <f>SUM(Asset!C30:Q30)+C19</f>
        <v>2500</v>
      </c>
    </row>
    <row r="7" spans="1:16" ht="20.100000000000001" customHeight="1" thickTop="1" thickBot="1" x14ac:dyDescent="0.3">
      <c r="A7" s="59" t="s">
        <v>18</v>
      </c>
      <c r="B7" s="59"/>
      <c r="C7" s="25">
        <v>0</v>
      </c>
      <c r="D7" s="30"/>
      <c r="E7" s="54" t="s">
        <v>4</v>
      </c>
      <c r="F7" s="54"/>
      <c r="G7" s="54"/>
      <c r="H7" s="54"/>
      <c r="I7" s="55"/>
      <c r="J7" s="55"/>
    </row>
    <row r="8" spans="1:16" ht="20.100000000000001" customHeight="1" thickTop="1" thickBot="1" x14ac:dyDescent="0.3">
      <c r="A8" s="59" t="s">
        <v>19</v>
      </c>
      <c r="B8" s="59"/>
      <c r="C8" s="25">
        <v>0</v>
      </c>
      <c r="D8" s="30"/>
      <c r="E8" s="60" t="s">
        <v>23</v>
      </c>
      <c r="F8" s="60"/>
      <c r="G8" s="60"/>
      <c r="H8" s="60"/>
      <c r="I8" s="11">
        <f>IFERROR(J8/J$23,0)</f>
        <v>0</v>
      </c>
      <c r="J8" s="12">
        <f>SUM(Asset!C18:Q18)</f>
        <v>0</v>
      </c>
    </row>
    <row r="9" spans="1:16" ht="20.100000000000001" customHeight="1" thickTop="1" thickBot="1" x14ac:dyDescent="0.3">
      <c r="A9" s="59" t="s">
        <v>31</v>
      </c>
      <c r="B9" s="59"/>
      <c r="C9" s="25">
        <v>0</v>
      </c>
      <c r="D9" s="30"/>
      <c r="E9" s="60" t="s">
        <v>24</v>
      </c>
      <c r="F9" s="60"/>
      <c r="G9" s="60"/>
      <c r="H9" s="60"/>
      <c r="I9" s="11">
        <f>IFERROR(J9/J$23,0)</f>
        <v>0</v>
      </c>
      <c r="J9" s="12">
        <f>SUM(Asset!C19:Q19)</f>
        <v>0</v>
      </c>
    </row>
    <row r="10" spans="1:16" ht="20.100000000000001" customHeight="1" thickTop="1" thickBot="1" x14ac:dyDescent="0.3">
      <c r="A10" s="65" t="s">
        <v>32</v>
      </c>
      <c r="B10" s="65"/>
      <c r="C10" s="25">
        <v>0</v>
      </c>
      <c r="D10" s="30"/>
      <c r="E10" s="54" t="s">
        <v>20</v>
      </c>
      <c r="F10" s="54"/>
      <c r="G10" s="54"/>
      <c r="H10" s="54"/>
      <c r="I10" s="55"/>
      <c r="J10" s="55"/>
    </row>
    <row r="11" spans="1:16" ht="20.100000000000001" customHeight="1" thickTop="1" thickBot="1" x14ac:dyDescent="0.3">
      <c r="A11" s="58" t="s">
        <v>33</v>
      </c>
      <c r="B11" s="58"/>
      <c r="C11" s="25">
        <v>0</v>
      </c>
      <c r="D11" s="30"/>
      <c r="E11" s="56" t="s">
        <v>9</v>
      </c>
      <c r="F11" s="56"/>
      <c r="G11" s="56"/>
      <c r="H11" s="56"/>
      <c r="I11" s="11">
        <f>IFERROR(J11/J$23,0)</f>
        <v>0</v>
      </c>
      <c r="J11" s="12">
        <f>SUM(Asset!C20:Q20)</f>
        <v>0</v>
      </c>
    </row>
    <row r="12" spans="1:16" ht="20.100000000000001" customHeight="1" thickTop="1" thickBot="1" x14ac:dyDescent="0.3">
      <c r="A12" s="58" t="s">
        <v>30</v>
      </c>
      <c r="B12" s="58"/>
      <c r="C12" s="25">
        <v>0</v>
      </c>
      <c r="D12" s="30"/>
      <c r="E12" s="54" t="s">
        <v>5</v>
      </c>
      <c r="F12" s="54"/>
      <c r="G12" s="54"/>
      <c r="H12" s="54"/>
      <c r="I12" s="55"/>
      <c r="J12" s="55"/>
    </row>
    <row r="13" spans="1:16" ht="20.100000000000001" customHeight="1" thickTop="1" thickBot="1" x14ac:dyDescent="0.3">
      <c r="A13" s="58" t="s">
        <v>8</v>
      </c>
      <c r="B13" s="58"/>
      <c r="C13" s="25">
        <v>0</v>
      </c>
      <c r="D13" s="30"/>
      <c r="E13" s="56" t="s">
        <v>29</v>
      </c>
      <c r="F13" s="56"/>
      <c r="G13" s="56"/>
      <c r="H13" s="56"/>
      <c r="I13" s="11">
        <f>IFERROR(J13/J$23,0)</f>
        <v>0</v>
      </c>
      <c r="J13" s="12">
        <f>SUM(Asset!C28:Q28)</f>
        <v>0</v>
      </c>
      <c r="M13" s="24"/>
      <c r="N13" s="24"/>
      <c r="O13" s="7"/>
      <c r="P13" s="26"/>
    </row>
    <row r="14" spans="1:16" ht="20.100000000000001" customHeight="1" thickTop="1" thickBot="1" x14ac:dyDescent="0.3">
      <c r="A14" s="58" t="s">
        <v>34</v>
      </c>
      <c r="B14" s="58"/>
      <c r="C14" s="25">
        <v>0</v>
      </c>
      <c r="D14" s="30"/>
      <c r="E14" s="56" t="s">
        <v>12</v>
      </c>
      <c r="F14" s="56"/>
      <c r="G14" s="56"/>
      <c r="H14" s="56"/>
      <c r="I14" s="11">
        <f>IFERROR(J14/J$23,0)</f>
        <v>0</v>
      </c>
      <c r="J14" s="12">
        <f>SUM(Asset!C29:Q29)</f>
        <v>0</v>
      </c>
      <c r="M14" s="24"/>
      <c r="N14" s="24"/>
      <c r="O14" s="7"/>
      <c r="P14" s="27"/>
    </row>
    <row r="15" spans="1:16" ht="20.100000000000001" customHeight="1" thickTop="1" thickBot="1" x14ac:dyDescent="0.3">
      <c r="A15" s="58" t="s">
        <v>111</v>
      </c>
      <c r="B15" s="58"/>
      <c r="C15" s="25">
        <v>0</v>
      </c>
      <c r="D15" s="30"/>
      <c r="E15" s="54" t="s">
        <v>21</v>
      </c>
      <c r="F15" s="54"/>
      <c r="G15" s="54"/>
      <c r="H15" s="54"/>
      <c r="I15" s="55"/>
      <c r="J15" s="55"/>
      <c r="P15" s="26"/>
    </row>
    <row r="16" spans="1:16" ht="20.100000000000001" customHeight="1" thickTop="1" thickBot="1" x14ac:dyDescent="0.3">
      <c r="A16" s="58" t="s">
        <v>4</v>
      </c>
      <c r="B16" s="58"/>
      <c r="C16" s="25">
        <v>0</v>
      </c>
      <c r="D16" s="30"/>
      <c r="E16" s="56" t="s">
        <v>10</v>
      </c>
      <c r="F16" s="56"/>
      <c r="G16" s="56"/>
      <c r="H16" s="56"/>
      <c r="I16" s="11">
        <f>IFERROR(J16/J$23,0)</f>
        <v>0</v>
      </c>
      <c r="J16" s="12">
        <f>SUM(Asset!C27:Q27)</f>
        <v>0</v>
      </c>
    </row>
    <row r="17" spans="1:10" ht="20.100000000000001" customHeight="1" thickTop="1" thickBot="1" x14ac:dyDescent="0.3">
      <c r="A17" s="58" t="s">
        <v>5</v>
      </c>
      <c r="B17" s="58"/>
      <c r="C17" s="25">
        <v>0</v>
      </c>
      <c r="D17" s="30"/>
      <c r="E17" s="54" t="s">
        <v>6</v>
      </c>
      <c r="F17" s="54"/>
      <c r="G17" s="54"/>
      <c r="H17" s="54"/>
      <c r="I17" s="55"/>
      <c r="J17" s="55"/>
    </row>
    <row r="18" spans="1:10" ht="20.100000000000001" customHeight="1" thickTop="1" thickBot="1" x14ac:dyDescent="0.3">
      <c r="A18" s="58" t="s">
        <v>35</v>
      </c>
      <c r="B18" s="58"/>
      <c r="C18" s="25">
        <v>0</v>
      </c>
      <c r="D18" s="30"/>
      <c r="E18" s="56" t="s">
        <v>27</v>
      </c>
      <c r="F18" s="56"/>
      <c r="G18" s="56"/>
      <c r="H18" s="56"/>
      <c r="I18" s="11">
        <f>IFERROR(J18/J$23,0)</f>
        <v>0</v>
      </c>
      <c r="J18" s="12">
        <f>SUM(Asset!C24:Q24)</f>
        <v>0</v>
      </c>
    </row>
    <row r="19" spans="1:10" ht="20.100000000000001" customHeight="1" thickTop="1" thickBot="1" x14ac:dyDescent="0.3">
      <c r="A19" s="64" t="s">
        <v>58</v>
      </c>
      <c r="B19" s="64"/>
      <c r="C19" s="25">
        <v>2500</v>
      </c>
      <c r="D19" s="30"/>
      <c r="E19" s="56" t="s">
        <v>28</v>
      </c>
      <c r="F19" s="56"/>
      <c r="G19" s="56"/>
      <c r="H19" s="56"/>
      <c r="I19" s="11">
        <f>IFERROR(J19/J$23,0)</f>
        <v>0</v>
      </c>
      <c r="J19" s="12">
        <f>SUM(Asset!C26:Q26)</f>
        <v>0</v>
      </c>
    </row>
    <row r="20" spans="1:10" ht="20.100000000000001" customHeight="1" thickTop="1" thickBot="1" x14ac:dyDescent="0.3">
      <c r="C20" s="9">
        <f>SUM(C4:C19)</f>
        <v>2500</v>
      </c>
      <c r="D20" s="31"/>
      <c r="E20" s="56" t="s">
        <v>11</v>
      </c>
      <c r="F20" s="56"/>
      <c r="G20" s="56"/>
      <c r="H20" s="56"/>
      <c r="I20" s="11">
        <f>IFERROR(J20/J$23,0)</f>
        <v>0</v>
      </c>
      <c r="J20" s="12">
        <f>SUM(Asset!C25:Q25)</f>
        <v>0</v>
      </c>
    </row>
    <row r="21" spans="1:10" ht="20.100000000000001" customHeight="1" thickTop="1" thickBot="1" x14ac:dyDescent="0.3">
      <c r="E21" s="56" t="s">
        <v>25</v>
      </c>
      <c r="F21" s="56"/>
      <c r="G21" s="56"/>
      <c r="H21" s="56"/>
      <c r="I21" s="11">
        <f>IFERROR(J21/J$23,0)</f>
        <v>0</v>
      </c>
      <c r="J21" s="12">
        <f>SUM(Asset!C22:Q22)</f>
        <v>0</v>
      </c>
    </row>
    <row r="22" spans="1:10" ht="20.100000000000001" customHeight="1" thickTop="1" thickBot="1" x14ac:dyDescent="0.3">
      <c r="A22" s="4" t="s">
        <v>89</v>
      </c>
      <c r="E22" s="56" t="s">
        <v>26</v>
      </c>
      <c r="F22" s="56"/>
      <c r="G22" s="56"/>
      <c r="H22" s="56"/>
      <c r="I22" s="11">
        <f>IFERROR(J22/J$23,0)</f>
        <v>0</v>
      </c>
      <c r="J22" s="12">
        <f>SUM(Asset!C23:Q23)</f>
        <v>0</v>
      </c>
    </row>
    <row r="23" spans="1:10" ht="20.100000000000001" customHeight="1" thickTop="1" thickBot="1" x14ac:dyDescent="0.3">
      <c r="A23" s="28" t="s">
        <v>109</v>
      </c>
      <c r="B23" s="29"/>
      <c r="C23" s="37" t="s">
        <v>110</v>
      </c>
      <c r="D23" s="40"/>
      <c r="E23" s="57" t="s">
        <v>7</v>
      </c>
      <c r="F23" s="57"/>
      <c r="G23" s="57"/>
      <c r="H23" s="57"/>
      <c r="I23" s="13">
        <f>I5+I6+I8+I9+I11+I13+I14+I16+I18+I19+I20+I21+I22</f>
        <v>1</v>
      </c>
      <c r="J23" s="14">
        <f>J5+J6+J8+J9+J11+J13+J14+J16+J18+J19+J20+J21+J22</f>
        <v>2500</v>
      </c>
    </row>
    <row r="24" spans="1:10" ht="20.100000000000001" customHeight="1" thickTop="1" thickBot="1" x14ac:dyDescent="0.3">
      <c r="A24" s="32" t="s">
        <v>90</v>
      </c>
      <c r="B24" s="33"/>
      <c r="C24" s="38">
        <f>IF(SUM(Fees!G22:G23)&gt;=204,SUM(Fees!G22:G23),204)</f>
        <v>204</v>
      </c>
      <c r="D24" s="41"/>
    </row>
    <row r="25" spans="1:10" ht="20.100000000000001" customHeight="1" thickTop="1" thickBot="1" x14ac:dyDescent="0.3">
      <c r="A25" s="32" t="s">
        <v>124</v>
      </c>
      <c r="B25" s="33"/>
      <c r="C25" s="38">
        <f>SUM(Fees!F2:F16)</f>
        <v>0</v>
      </c>
      <c r="D25" s="41"/>
    </row>
    <row r="26" spans="1:10" ht="20.100000000000001" customHeight="1" thickTop="1" thickBot="1" x14ac:dyDescent="0.3">
      <c r="A26" s="32" t="s">
        <v>125</v>
      </c>
      <c r="B26" s="33"/>
      <c r="C26" s="38">
        <f>SUM(Fees!G2:G16)</f>
        <v>0</v>
      </c>
      <c r="D26" s="41"/>
    </row>
    <row r="27" spans="1:10" ht="20.100000000000001" customHeight="1" thickTop="1" thickBot="1" x14ac:dyDescent="0.3">
      <c r="A27" s="32" t="s">
        <v>58</v>
      </c>
      <c r="B27" s="33"/>
      <c r="C27" s="38">
        <f>C19*1%</f>
        <v>25</v>
      </c>
      <c r="D27" s="41"/>
    </row>
    <row r="28" spans="1:10" ht="20.100000000000001" customHeight="1" thickTop="1" thickBot="1" x14ac:dyDescent="0.3">
      <c r="A28" s="62" t="s">
        <v>91</v>
      </c>
      <c r="B28" s="63"/>
      <c r="C28" s="39">
        <f>SUM(C24:C27)</f>
        <v>229</v>
      </c>
      <c r="D28" s="42"/>
    </row>
    <row r="29" spans="1:10" ht="20.100000000000001" customHeight="1" thickTop="1" x14ac:dyDescent="0.25">
      <c r="A29" s="44"/>
      <c r="B29" s="44"/>
      <c r="C29" s="43">
        <f>C28/(C20)</f>
        <v>9.1600000000000001E-2</v>
      </c>
      <c r="D29" s="42"/>
    </row>
    <row r="30" spans="1:10" ht="20.100000000000001" customHeight="1" x14ac:dyDescent="0.25"/>
    <row r="31" spans="1:10" ht="20.100000000000001" customHeight="1" thickBot="1" x14ac:dyDescent="0.3">
      <c r="A31" s="4" t="s">
        <v>138</v>
      </c>
    </row>
    <row r="32" spans="1:10" ht="20.100000000000001" customHeight="1" thickTop="1" thickBot="1" x14ac:dyDescent="0.3">
      <c r="A32" s="15" t="s">
        <v>54</v>
      </c>
      <c r="B32" s="15" t="s">
        <v>55</v>
      </c>
      <c r="C32" s="16" t="s">
        <v>56</v>
      </c>
      <c r="D32" s="15" t="s">
        <v>57</v>
      </c>
      <c r="E32" s="15" t="s">
        <v>120</v>
      </c>
      <c r="F32" s="15" t="s">
        <v>121</v>
      </c>
      <c r="G32" s="15" t="s">
        <v>122</v>
      </c>
    </row>
    <row r="33" spans="1:7" ht="20.100000000000001" customHeight="1" thickTop="1" thickBot="1" x14ac:dyDescent="0.3">
      <c r="A33" s="17" t="str">
        <f>IFERROR((C4/(C20-C19)*'Performance Data'!C22+
C5/(C20-C19)*'Performance Data'!C24+
C6/(C20-C19)*'Performance Data'!C26+
C7/(C20-C19)*'Performance Data'!C28+
C8/(C20-C19)*'Performance Data'!C30+
C9/(C20-C19)*'Performance Data'!C20+
C10/(C20-C19)*'Performance Data'!C2+
C11/(C20-C19)*'Performance Data'!C4+
C12/(C20-C19)*'Performance Data'!C8+
C13/(C20-C19)*'Performance Data'!C6+
C14/(C20-C19)*'Performance Data'!C14+
C15/(C20-C19)*'Performance Data'!C18+
C16/(C20-C19)*'Performance Data'!C10+
C17/(C20-C19)*'Performance Data'!C16+
C18/(C20-C19)*'Performance Data'!C14)/100," ")</f>
        <v xml:space="preserve"> </v>
      </c>
      <c r="B33" s="17" t="str">
        <f>IFERROR((C4/(C20-C19)*'Performance Data'!D22+
C5/(C20-C19)*'Performance Data'!D24+
C6/(C20-C19)*'Performance Data'!D26+
C7/(C20-C19)*'Performance Data'!D28+
C8/(C20-C19)*'Performance Data'!D30+
C9/(C20-C19)*'Performance Data'!D20+
C10/(C20-C19)*'Performance Data'!D2+
C11/(C20-C19)*'Performance Data'!D4+
C12/(C20-C19)*'Performance Data'!D8+
C13/(C20-C19)*'Performance Data'!D6+
C14/(C20-C19)*'Performance Data'!D14+
C15/(C20-C19)*'Performance Data'!D18+
C16/(C20-C19)*'Performance Data'!D10+
C17/(C20-C19)*'Performance Data'!D16+
C18/(C20-C19)*'Performance Data'!D14)/100," ")</f>
        <v xml:space="preserve"> </v>
      </c>
      <c r="C33" s="17" t="str">
        <f>IFERROR((C4/(C20-C19)*'Performance Data'!E22+
C5/(C20-C19)*'Performance Data'!E24+
C6/(C20-C19)*'Performance Data'!E26+
C7/(C20-C19)*'Performance Data'!E28+
C8/(C20-C19)*'Performance Data'!E30+
C9/(C20-C19)*'Performance Data'!E20+
C10/(C20-C19)*'Performance Data'!E2+
C11/(C20-C19)*'Performance Data'!E4+
C12/(C20-C19)*'Performance Data'!E8+
C13/(C20-C19)*'Performance Data'!E6+
C14/(C20-C19)*'Performance Data'!E14+
C15/(C20-C19)*'Performance Data'!E18+
C16/(C20-C19)*'Performance Data'!E10+
C17/(C20-C19)*'Performance Data'!E16+
C18/(C20-C19)*'Performance Data'!E14)/100," ")</f>
        <v xml:space="preserve"> </v>
      </c>
      <c r="D33" s="17" t="str">
        <f>IFERROR((C4/(C20-C19)*'Performance Data'!F22+
C5/(C20-C19)*'Performance Data'!F24+
C6/(C20-C19)*'Performance Data'!F26+
C7/(C20-C19)*'Performance Data'!F28+
C8/(C20-C19)*'Performance Data'!F30+
C9/(C20-C19)*'Performance Data'!F20+
C10/(C20-C19)*'Performance Data'!F2+
C11/(C20-C19)*'Performance Data'!F4+
C12/(C20-C19)*'Performance Data'!F8+
C13/(C20-C19)*'Performance Data'!F6+
C14/(C20-C19)*'Performance Data'!F14+
C15/(C20-C19)*'Performance Data'!F18+
C16/(C20-C19)*'Performance Data'!F10+
C17/(C20-C19)*'Performance Data'!F16+
C18/(C20-C19)*'Performance Data'!F14)/100," ")</f>
        <v xml:space="preserve"> </v>
      </c>
      <c r="E33" s="17" t="str">
        <f>IFERROR((C4/(C20-C19)*'Performance Data'!G22+
C5/(C20-C19)*('Performance Data'!G24)+
C6/(C20-C19)*('Performance Data'!G26)+
C7/(C20-C19)*('Performance Data'!G28)+
C8/(C20-C19)*('Performance Data'!G30)+
C9/(C20-C19)*'Performance Data'!G20+
C10/(C20-C19)*'Performance Data'!G2+
C11/(C20-C19)*'Performance Data'!G4+
C12/(C20-C19)*'Performance Data'!G8+
C13/(C20-C19)*'Performance Data'!G6+
C14/(C20-C19)*'Performance Data'!G14+
C15/(C20-C19)*'Performance Data'!G18+
C16/(C20-C19)*'Performance Data'!G10+
C17/(C20-C19)*'Performance Data'!G16+
C18/(C20-C19)*'Performance Data'!G14)/100," ")</f>
        <v xml:space="preserve"> </v>
      </c>
      <c r="F33" s="17" t="str">
        <f>IFERROR((C4/(C20-C19)*'Performance Data'!H6+
C5/(C20-C19)*('Performance Data'!H6*0.5+'Performance Data'!H2*0.5)+
C6/(C20-C19)*('Performance Data'!H2*0.9+'Performance Data'!H4*0.1)+
C7/(C20-C19)*('Performance Data'!H2*0.65+'Performance Data'!H4*0.35)+
C8/(C20-C19)*('Performance Data'!H2*0.05+'Performance Data'!H4*0.95)+
C9/(C20-C19)*('Performance Data'!H6*0.49+'Performance Data'!H2*0.51)+Calculator!C10/(C20-C19)*'Performance Data'!H2+
C11/(C20-C19)*'Performance Data'!H4+
C12/(C20-C19)*'Performance Data'!H8+
C13/(C20-C19)*'Performance Data'!H6+
C14/(C20-C19)*'Performance Data'!H14+
C15/(C20-C19)*'Performance Data'!H18+
C16/(C20-C19)*'Performance Data'!H10+
C17/(C20-C19)*'Performance Data'!H16+
C18/(C20-C19)*'Performance Data'!H14)/100," ")</f>
        <v xml:space="preserve"> </v>
      </c>
      <c r="G33" s="17" t="str">
        <f>IFERROR((C4/(C20-C19)*'Performance Data'!I6+
C5/(C20-C19)*('Performance Data'!I6*0.5+'Performance Data'!I2*0.5)+
C6/(C20-C19)*('Performance Data'!I2*0.9+'Performance Data'!I4*0.1)+
C7/(C20-C19)*('Performance Data'!I2*0.65+'Performance Data'!I4*0.35)+
C8/(C20-C19)*('Performance Data'!I2*0.05+'Performance Data'!I4*0.95)+
C9/(C20-C19)*('Performance Data'!I6*0.49+'Performance Data'!I2*0.51)+
C10/(C20-C19)*'Performance Data'!I2+
C11/(C20-C19)*'Performance Data'!I4+
C12/(C20-C19)*'Performance Data'!I8+
C13/(C20-C19)*'Performance Data'!I6+
C14/(C20-C19)*'Performance Data'!I14+
C15/(C20-C19)*'Performance Data'!I18+
C16/(C20-C19)*'Performance Data'!I10+
C17/(C20-C19)*'Performance Data'!I16+
C18/(C20-C19)*'Performance Data'!I14)/100," ")</f>
        <v xml:space="preserve"> </v>
      </c>
    </row>
    <row r="34" spans="1:7" ht="20.100000000000001" customHeight="1" thickTop="1" x14ac:dyDescent="0.25"/>
    <row r="35" spans="1:7" ht="20.100000000000001" customHeight="1" x14ac:dyDescent="0.25">
      <c r="C35"/>
      <c r="D35"/>
    </row>
    <row r="36" spans="1:7" s="4" customFormat="1" ht="20.100000000000001" customHeight="1" x14ac:dyDescent="0.25">
      <c r="A36" s="4" t="s">
        <v>112</v>
      </c>
      <c r="C36" s="34"/>
      <c r="D36" s="34"/>
    </row>
    <row r="37" spans="1:7" s="4" customFormat="1" ht="20.100000000000001" customHeight="1" x14ac:dyDescent="0.25">
      <c r="A37" s="46" t="s">
        <v>139</v>
      </c>
      <c r="C37" s="34"/>
      <c r="D37" s="34"/>
    </row>
    <row r="39" spans="1:7" s="4" customFormat="1" ht="20.100000000000001" customHeight="1" x14ac:dyDescent="0.25">
      <c r="A39" s="4" t="s">
        <v>123</v>
      </c>
      <c r="C39" s="34"/>
      <c r="D39" s="34"/>
    </row>
    <row r="40" spans="1:7" s="4" customFormat="1" ht="20.100000000000001" customHeight="1" x14ac:dyDescent="0.25">
      <c r="A40" s="4" t="s">
        <v>118</v>
      </c>
      <c r="C40" s="34"/>
      <c r="D40" s="34"/>
    </row>
    <row r="41" spans="1:7" s="4" customFormat="1" ht="20.100000000000001" customHeight="1" x14ac:dyDescent="0.25">
      <c r="A41" s="4" t="s">
        <v>113</v>
      </c>
      <c r="C41" s="34"/>
      <c r="D41" s="34"/>
    </row>
    <row r="42" spans="1:7" s="4" customFormat="1" ht="20.100000000000001" customHeight="1" x14ac:dyDescent="0.25">
      <c r="A42" s="4" t="s">
        <v>114</v>
      </c>
      <c r="C42" s="34"/>
      <c r="D42" s="34"/>
    </row>
    <row r="43" spans="1:7" s="4" customFormat="1" ht="19.5" customHeight="1" x14ac:dyDescent="0.25">
      <c r="A43" s="4" t="s">
        <v>115</v>
      </c>
      <c r="C43" s="34"/>
      <c r="D43" s="34"/>
    </row>
    <row r="44" spans="1:7" s="4" customFormat="1" ht="19.5" customHeight="1" x14ac:dyDescent="0.25">
      <c r="A44" s="4" t="s">
        <v>116</v>
      </c>
      <c r="C44" s="34"/>
      <c r="D44" s="34"/>
    </row>
    <row r="45" spans="1:7" s="4" customFormat="1" ht="19.5" customHeight="1" x14ac:dyDescent="0.25">
      <c r="A45" s="4" t="s">
        <v>117</v>
      </c>
      <c r="C45" s="34"/>
      <c r="D45" s="34"/>
    </row>
    <row r="46" spans="1:7" s="4" customFormat="1" ht="19.5" customHeight="1" x14ac:dyDescent="0.25">
      <c r="A46" s="4" t="s">
        <v>119</v>
      </c>
      <c r="C46" s="34"/>
      <c r="D46" s="34"/>
    </row>
    <row r="47" spans="1:7" s="4" customFormat="1" ht="19.5" customHeight="1" x14ac:dyDescent="0.25">
      <c r="C47" s="34"/>
      <c r="D47" s="34"/>
    </row>
    <row r="48" spans="1:7" s="4" customFormat="1" ht="19.5" customHeight="1" x14ac:dyDescent="0.25">
      <c r="C48" s="34"/>
      <c r="D48" s="34"/>
    </row>
    <row r="49" ht="19.5" customHeight="1" x14ac:dyDescent="0.25"/>
    <row r="50" ht="19.5" customHeight="1" x14ac:dyDescent="0.25"/>
    <row r="51" ht="19.5" customHeight="1" x14ac:dyDescent="0.25"/>
    <row r="52" ht="19.5" customHeight="1" x14ac:dyDescent="0.25"/>
    <row r="53" ht="19.5" customHeight="1" x14ac:dyDescent="0.25"/>
    <row r="54" ht="19.5" customHeight="1" x14ac:dyDescent="0.25"/>
    <row r="55" ht="19.5" customHeight="1" x14ac:dyDescent="0.25"/>
  </sheetData>
  <sheetProtection algorithmName="SHA-512" hashValue="ygZ2gWRZsqji2v7CqwIcIwrK2DeDiDr+5Xh5qmifs0LYNZ2keePG2RYdTgdi1nvREGtkxbU9l4i5dcRUc9XfUw==" saltValue="hFiG7aX8YRhVfhA3o0Alew==" spinCount="100000" sheet="1" objects="1" scenarios="1"/>
  <mergeCells count="39">
    <mergeCell ref="A1:C1"/>
    <mergeCell ref="A28:B28"/>
    <mergeCell ref="E6:H6"/>
    <mergeCell ref="A6:B6"/>
    <mergeCell ref="A7:B7"/>
    <mergeCell ref="A8:B8"/>
    <mergeCell ref="A9:B9"/>
    <mergeCell ref="A19:B19"/>
    <mergeCell ref="A15:B15"/>
    <mergeCell ref="A16:B16"/>
    <mergeCell ref="A17:B17"/>
    <mergeCell ref="A18:B18"/>
    <mergeCell ref="A10:B10"/>
    <mergeCell ref="A11:B11"/>
    <mergeCell ref="A12:B12"/>
    <mergeCell ref="A13:B13"/>
    <mergeCell ref="A14:B14"/>
    <mergeCell ref="E18:H18"/>
    <mergeCell ref="A4:B4"/>
    <mergeCell ref="A5:B5"/>
    <mergeCell ref="E9:H9"/>
    <mergeCell ref="E8:H8"/>
    <mergeCell ref="E5:H5"/>
    <mergeCell ref="E19:H19"/>
    <mergeCell ref="E20:H20"/>
    <mergeCell ref="E21:H21"/>
    <mergeCell ref="E22:H22"/>
    <mergeCell ref="E23:H23"/>
    <mergeCell ref="E3:H3"/>
    <mergeCell ref="E4:J4"/>
    <mergeCell ref="E7:J7"/>
    <mergeCell ref="E12:J12"/>
    <mergeCell ref="E17:J17"/>
    <mergeCell ref="E10:J10"/>
    <mergeCell ref="E15:J15"/>
    <mergeCell ref="E11:H11"/>
    <mergeCell ref="E13:H13"/>
    <mergeCell ref="E14:H14"/>
    <mergeCell ref="E16:H16"/>
  </mergeCells>
  <dataValidations count="1">
    <dataValidation type="whole" operator="greaterThan" showInputMessage="1" showErrorMessage="1" sqref="C19:D19" xr:uid="{45BA0D18-60DB-4987-B152-F2B3F534334B}">
      <formula1>2499</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E272D-090A-4925-9254-2DF16F1469E9}">
  <dimension ref="A1:G23"/>
  <sheetViews>
    <sheetView workbookViewId="0">
      <selection activeCell="C17" sqref="C17"/>
    </sheetView>
  </sheetViews>
  <sheetFormatPr defaultRowHeight="15" x14ac:dyDescent="0.25"/>
  <cols>
    <col min="1" max="1" width="22.7109375" bestFit="1" customWidth="1"/>
    <col min="2" max="2" width="18.28515625" customWidth="1"/>
    <col min="3" max="3" width="22.7109375" bestFit="1" customWidth="1"/>
    <col min="4" max="4" width="18" customWidth="1"/>
    <col min="5" max="5" width="14" customWidth="1"/>
    <col min="6" max="6" width="14.5703125" customWidth="1"/>
    <col min="7" max="7" width="16.28515625" customWidth="1"/>
  </cols>
  <sheetData>
    <row r="1" spans="1:7" x14ac:dyDescent="0.25">
      <c r="A1" t="s">
        <v>103</v>
      </c>
      <c r="B1" t="s">
        <v>92</v>
      </c>
      <c r="C1" t="s">
        <v>93</v>
      </c>
      <c r="E1" t="s">
        <v>104</v>
      </c>
      <c r="F1" t="s">
        <v>105</v>
      </c>
      <c r="G1" t="s">
        <v>106</v>
      </c>
    </row>
    <row r="2" spans="1:7" x14ac:dyDescent="0.25">
      <c r="A2" t="s">
        <v>49</v>
      </c>
      <c r="B2" s="6">
        <v>1.5E-3</v>
      </c>
      <c r="C2" s="6">
        <v>1.4E-3</v>
      </c>
      <c r="E2" s="3">
        <f>Calculator!C4</f>
        <v>0</v>
      </c>
      <c r="F2" s="3">
        <f>IF(E2&gt;=5000000,7500,E2*B2)</f>
        <v>0</v>
      </c>
      <c r="G2" s="3">
        <f>C2*E2</f>
        <v>0</v>
      </c>
    </row>
    <row r="3" spans="1:7" x14ac:dyDescent="0.25">
      <c r="A3" t="s">
        <v>50</v>
      </c>
      <c r="B3" s="6">
        <v>1.5E-3</v>
      </c>
      <c r="C3" s="6">
        <v>1.8E-3</v>
      </c>
      <c r="E3" s="3">
        <f>Calculator!C5</f>
        <v>0</v>
      </c>
      <c r="F3" s="3">
        <f t="shared" ref="F3:F16" si="0">IF(E3&gt;=5000000,7500,E3*B3)</f>
        <v>0</v>
      </c>
      <c r="G3" s="3">
        <f t="shared" ref="G3:G16" si="1">C3*E3</f>
        <v>0</v>
      </c>
    </row>
    <row r="4" spans="1:7" x14ac:dyDescent="0.25">
      <c r="A4" t="s">
        <v>51</v>
      </c>
      <c r="B4" s="6">
        <v>1.5E-3</v>
      </c>
      <c r="C4" s="6">
        <v>2E-3</v>
      </c>
      <c r="E4" s="3">
        <f>Calculator!C6</f>
        <v>0</v>
      </c>
      <c r="F4" s="3">
        <f t="shared" si="0"/>
        <v>0</v>
      </c>
      <c r="G4" s="3">
        <f t="shared" si="1"/>
        <v>0</v>
      </c>
    </row>
    <row r="5" spans="1:7" x14ac:dyDescent="0.25">
      <c r="A5" t="s">
        <v>52</v>
      </c>
      <c r="B5" s="6">
        <v>1.5E-3</v>
      </c>
      <c r="C5" s="6">
        <v>1.9E-3</v>
      </c>
      <c r="E5" s="3">
        <f>Calculator!C7</f>
        <v>0</v>
      </c>
      <c r="F5" s="3">
        <f t="shared" si="0"/>
        <v>0</v>
      </c>
      <c r="G5" s="3">
        <f t="shared" si="1"/>
        <v>0</v>
      </c>
    </row>
    <row r="6" spans="1:7" x14ac:dyDescent="0.25">
      <c r="A6" t="s">
        <v>53</v>
      </c>
      <c r="B6" s="6">
        <v>1.5E-3</v>
      </c>
      <c r="C6" s="6">
        <v>1.6000000000000001E-3</v>
      </c>
      <c r="E6" s="3">
        <f>Calculator!C8</f>
        <v>0</v>
      </c>
      <c r="F6" s="3">
        <f t="shared" si="0"/>
        <v>0</v>
      </c>
      <c r="G6" s="3">
        <f t="shared" si="1"/>
        <v>0</v>
      </c>
    </row>
    <row r="7" spans="1:7" x14ac:dyDescent="0.25">
      <c r="A7" t="s">
        <v>94</v>
      </c>
      <c r="B7" s="6">
        <v>1.5E-3</v>
      </c>
      <c r="C7" s="6">
        <v>1E-3</v>
      </c>
      <c r="E7" s="3">
        <f>Calculator!C15</f>
        <v>0</v>
      </c>
      <c r="F7" s="3">
        <f t="shared" si="0"/>
        <v>0</v>
      </c>
      <c r="G7" s="3">
        <f t="shared" si="1"/>
        <v>0</v>
      </c>
    </row>
    <row r="8" spans="1:7" x14ac:dyDescent="0.25">
      <c r="A8" t="s">
        <v>95</v>
      </c>
      <c r="B8" s="6">
        <v>1.5E-3</v>
      </c>
      <c r="C8" s="6">
        <v>1.1999999999999999E-3</v>
      </c>
      <c r="E8" s="3">
        <f>Calculator!C16</f>
        <v>0</v>
      </c>
      <c r="F8" s="3">
        <f t="shared" si="0"/>
        <v>0</v>
      </c>
      <c r="G8" s="3">
        <f t="shared" si="1"/>
        <v>0</v>
      </c>
    </row>
    <row r="9" spans="1:7" x14ac:dyDescent="0.25">
      <c r="A9" t="s">
        <v>96</v>
      </c>
      <c r="B9" s="6">
        <v>1.5E-3</v>
      </c>
      <c r="C9" s="6">
        <v>2.9999999999999997E-4</v>
      </c>
      <c r="E9" s="3">
        <f>Calculator!C17</f>
        <v>0</v>
      </c>
      <c r="F9" s="3">
        <f t="shared" si="0"/>
        <v>0</v>
      </c>
      <c r="G9" s="3">
        <f t="shared" si="1"/>
        <v>0</v>
      </c>
    </row>
    <row r="10" spans="1:7" x14ac:dyDescent="0.25">
      <c r="A10" t="s">
        <v>97</v>
      </c>
      <c r="B10" s="6">
        <v>1.5E-3</v>
      </c>
      <c r="C10" s="6">
        <v>1.6999999999999999E-3</v>
      </c>
      <c r="E10" s="3">
        <f>Calculator!C14</f>
        <v>0</v>
      </c>
      <c r="F10" s="3">
        <f t="shared" si="0"/>
        <v>0</v>
      </c>
      <c r="G10" s="3">
        <f t="shared" si="1"/>
        <v>0</v>
      </c>
    </row>
    <row r="11" spans="1:7" x14ac:dyDescent="0.25">
      <c r="A11" t="s">
        <v>98</v>
      </c>
      <c r="B11" s="6">
        <v>1.5E-3</v>
      </c>
      <c r="C11" s="6">
        <v>1.5E-3</v>
      </c>
      <c r="E11" s="3">
        <f>Calculator!C18</f>
        <v>0</v>
      </c>
      <c r="F11" s="3">
        <f t="shared" si="0"/>
        <v>0</v>
      </c>
      <c r="G11" s="3">
        <f t="shared" si="1"/>
        <v>0</v>
      </c>
    </row>
    <row r="12" spans="1:7" x14ac:dyDescent="0.25">
      <c r="A12" t="s">
        <v>99</v>
      </c>
      <c r="B12" s="6">
        <v>1.5E-3</v>
      </c>
      <c r="C12" s="6">
        <v>1.1000000000000001E-3</v>
      </c>
      <c r="E12" s="3">
        <f>Calculator!C12</f>
        <v>0</v>
      </c>
      <c r="F12" s="3">
        <f t="shared" si="0"/>
        <v>0</v>
      </c>
      <c r="G12" s="3">
        <f t="shared" si="1"/>
        <v>0</v>
      </c>
    </row>
    <row r="13" spans="1:7" x14ac:dyDescent="0.25">
      <c r="A13" t="s">
        <v>100</v>
      </c>
      <c r="B13" s="6">
        <v>1.5E-3</v>
      </c>
      <c r="C13" s="6">
        <v>1.2999999999999999E-3</v>
      </c>
      <c r="E13" s="3">
        <f>Calculator!C13</f>
        <v>0</v>
      </c>
      <c r="F13" s="3">
        <f t="shared" si="0"/>
        <v>0</v>
      </c>
      <c r="G13" s="3">
        <f t="shared" si="1"/>
        <v>0</v>
      </c>
    </row>
    <row r="14" spans="1:7" x14ac:dyDescent="0.25">
      <c r="A14" t="s">
        <v>48</v>
      </c>
      <c r="B14" s="6">
        <v>1.5E-3</v>
      </c>
      <c r="C14" s="8">
        <v>1.5E-3</v>
      </c>
      <c r="E14" s="3">
        <f>Calculator!C9</f>
        <v>0</v>
      </c>
      <c r="F14" s="3">
        <f t="shared" si="0"/>
        <v>0</v>
      </c>
      <c r="G14" s="3">
        <f t="shared" si="1"/>
        <v>0</v>
      </c>
    </row>
    <row r="15" spans="1:7" x14ac:dyDescent="0.25">
      <c r="A15" t="s">
        <v>101</v>
      </c>
      <c r="B15" s="6">
        <v>1.5E-3</v>
      </c>
      <c r="C15" s="6">
        <v>1.6000000000000001E-3</v>
      </c>
      <c r="E15" s="3">
        <f>Calculator!C10</f>
        <v>0</v>
      </c>
      <c r="F15" s="3">
        <f t="shared" si="0"/>
        <v>0</v>
      </c>
      <c r="G15" s="3">
        <f t="shared" si="1"/>
        <v>0</v>
      </c>
    </row>
    <row r="16" spans="1:7" x14ac:dyDescent="0.25">
      <c r="A16" t="s">
        <v>102</v>
      </c>
      <c r="B16" s="6">
        <v>1.5E-3</v>
      </c>
      <c r="C16" s="6">
        <v>1.5E-3</v>
      </c>
      <c r="E16" s="3">
        <f>Calculator!C11</f>
        <v>0</v>
      </c>
      <c r="F16" s="3">
        <f t="shared" si="0"/>
        <v>0</v>
      </c>
      <c r="G16" s="3">
        <f t="shared" si="1"/>
        <v>0</v>
      </c>
    </row>
    <row r="19" spans="5:7" x14ac:dyDescent="0.25">
      <c r="E19" t="s">
        <v>107</v>
      </c>
    </row>
    <row r="20" spans="5:7" x14ac:dyDescent="0.25">
      <c r="E20" t="s">
        <v>108</v>
      </c>
      <c r="F20" s="3">
        <f>Calculator!C20-Calculator!C19</f>
        <v>0</v>
      </c>
    </row>
    <row r="22" spans="5:7" x14ac:dyDescent="0.25">
      <c r="E22" s="6">
        <v>5.0000000000000001E-3</v>
      </c>
      <c r="F22" s="22">
        <f>IF(F20&lt;2000000,F20,2000000)</f>
        <v>0</v>
      </c>
      <c r="G22" s="23">
        <f>F22*E22</f>
        <v>0</v>
      </c>
    </row>
    <row r="23" spans="5:7" x14ac:dyDescent="0.25">
      <c r="E23" s="6">
        <v>4.4999999999999997E-3</v>
      </c>
      <c r="F23" s="22">
        <f>IF(2000000&lt;=F20&lt;5000000,5000000-F20-2000000,IF(F20&gt;=5000000,3000000,0))</f>
        <v>0</v>
      </c>
      <c r="G23" s="23">
        <f>F23*E23</f>
        <v>0</v>
      </c>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24131-F33A-4EF1-AE7D-3A503756A999}">
  <dimension ref="A1:Q30"/>
  <sheetViews>
    <sheetView workbookViewId="0">
      <selection activeCell="D35" sqref="D35"/>
    </sheetView>
  </sheetViews>
  <sheetFormatPr defaultRowHeight="15" x14ac:dyDescent="0.25"/>
  <cols>
    <col min="1" max="1" width="18.28515625" bestFit="1" customWidth="1"/>
    <col min="2" max="2" width="54.85546875" bestFit="1" customWidth="1"/>
    <col min="3" max="3" width="12" bestFit="1" customWidth="1"/>
    <col min="4" max="4" width="12.7109375" bestFit="1" customWidth="1"/>
    <col min="5" max="5" width="14.140625" bestFit="1" customWidth="1"/>
    <col min="6" max="6" width="12.7109375" bestFit="1" customWidth="1"/>
    <col min="7" max="7" width="11.85546875" bestFit="1" customWidth="1"/>
    <col min="8" max="8" width="11.5703125" bestFit="1" customWidth="1"/>
    <col min="9" max="9" width="18.5703125" bestFit="1" customWidth="1"/>
    <col min="10" max="10" width="13.85546875" bestFit="1" customWidth="1"/>
    <col min="11" max="12" width="11.5703125" bestFit="1" customWidth="1"/>
    <col min="13" max="13" width="13.85546875" bestFit="1" customWidth="1"/>
    <col min="14" max="14" width="15" bestFit="1" customWidth="1"/>
    <col min="15" max="15" width="14.42578125" bestFit="1" customWidth="1"/>
    <col min="16" max="16" width="15.7109375" bestFit="1" customWidth="1"/>
    <col min="17" max="17" width="22" bestFit="1" customWidth="1"/>
  </cols>
  <sheetData>
    <row r="1" spans="1:17" x14ac:dyDescent="0.25">
      <c r="A1" s="20"/>
      <c r="B1" s="20"/>
      <c r="C1" s="20" t="s">
        <v>73</v>
      </c>
      <c r="D1" s="20" t="s">
        <v>74</v>
      </c>
      <c r="E1" s="20" t="s">
        <v>75</v>
      </c>
      <c r="F1" s="20" t="s">
        <v>76</v>
      </c>
      <c r="G1" s="20" t="s">
        <v>77</v>
      </c>
      <c r="H1" s="20" t="s">
        <v>78</v>
      </c>
      <c r="I1" s="20" t="s">
        <v>79</v>
      </c>
      <c r="J1" s="20" t="s">
        <v>80</v>
      </c>
      <c r="K1" s="20" t="s">
        <v>81</v>
      </c>
      <c r="L1" s="20" t="s">
        <v>82</v>
      </c>
      <c r="M1" s="20" t="s">
        <v>83</v>
      </c>
      <c r="N1" s="20" t="s">
        <v>84</v>
      </c>
      <c r="O1" s="20" t="s">
        <v>85</v>
      </c>
      <c r="P1" s="20" t="s">
        <v>86</v>
      </c>
      <c r="Q1" s="20" t="s">
        <v>87</v>
      </c>
    </row>
    <row r="2" spans="1:17" s="18" customFormat="1" x14ac:dyDescent="0.25">
      <c r="A2" s="18" t="s">
        <v>59</v>
      </c>
      <c r="B2" s="18" t="s">
        <v>23</v>
      </c>
      <c r="C2" s="19">
        <v>0.21249999999999999</v>
      </c>
      <c r="D2" s="19">
        <v>0.24</v>
      </c>
      <c r="E2" s="19">
        <v>0.19</v>
      </c>
      <c r="F2" s="19">
        <v>0.13750000000000001</v>
      </c>
      <c r="G2" s="19"/>
      <c r="H2" s="19"/>
      <c r="I2" s="19">
        <v>0.42</v>
      </c>
      <c r="J2" s="19"/>
      <c r="K2" s="19"/>
      <c r="L2" s="19"/>
      <c r="M2" s="19">
        <v>0.16750000000000001</v>
      </c>
      <c r="N2" s="19">
        <v>0.15625</v>
      </c>
      <c r="O2" s="19">
        <v>0.12</v>
      </c>
      <c r="P2" s="19">
        <v>7.0999999999999994E-2</v>
      </c>
      <c r="Q2" s="19"/>
    </row>
    <row r="3" spans="1:17" s="18" customFormat="1" x14ac:dyDescent="0.25">
      <c r="A3" s="18" t="s">
        <v>60</v>
      </c>
      <c r="B3" s="18" t="s">
        <v>24</v>
      </c>
      <c r="C3" s="19">
        <v>0.21249999999999999</v>
      </c>
      <c r="D3" s="19">
        <v>0.24</v>
      </c>
      <c r="E3" s="19">
        <v>0.19</v>
      </c>
      <c r="F3" s="19">
        <v>0.13750000000000001</v>
      </c>
      <c r="G3" s="19"/>
      <c r="H3" s="19"/>
      <c r="I3" s="19">
        <v>0.42</v>
      </c>
      <c r="J3" s="19"/>
      <c r="K3" s="19"/>
      <c r="L3" s="19"/>
      <c r="M3" s="19">
        <v>0.16750000000000001</v>
      </c>
      <c r="N3" s="19">
        <v>0.15625</v>
      </c>
      <c r="O3" s="19">
        <v>0.12</v>
      </c>
      <c r="P3" s="19">
        <v>7.0999999999999994E-2</v>
      </c>
      <c r="Q3" s="19"/>
    </row>
    <row r="4" spans="1:17" s="18" customFormat="1" x14ac:dyDescent="0.25">
      <c r="A4" s="18" t="s">
        <v>61</v>
      </c>
      <c r="B4" s="18" t="s">
        <v>9</v>
      </c>
      <c r="C4" s="19">
        <v>0.02</v>
      </c>
      <c r="D4" s="19">
        <v>0.04</v>
      </c>
      <c r="E4" s="19">
        <v>0.04</v>
      </c>
      <c r="F4" s="19">
        <v>0.04</v>
      </c>
      <c r="G4" s="19"/>
      <c r="H4" s="19"/>
      <c r="I4" s="19">
        <v>0.15</v>
      </c>
      <c r="J4" s="19"/>
      <c r="K4" s="19"/>
      <c r="L4" s="19"/>
      <c r="M4" s="19">
        <v>0.05</v>
      </c>
      <c r="N4" s="19">
        <v>0.06</v>
      </c>
      <c r="O4" s="45">
        <v>4.4999999999999998E-2</v>
      </c>
      <c r="P4" s="45">
        <v>3.5000000000000003E-2</v>
      </c>
      <c r="Q4" s="19"/>
    </row>
    <row r="5" spans="1:17" s="18" customFormat="1" x14ac:dyDescent="0.25">
      <c r="A5" s="18" t="s">
        <v>62</v>
      </c>
      <c r="B5" s="18" t="s">
        <v>22</v>
      </c>
      <c r="C5" s="19">
        <v>0.4</v>
      </c>
      <c r="D5" s="19">
        <v>0.15</v>
      </c>
      <c r="E5" s="19">
        <v>8.5000000000000006E-2</v>
      </c>
      <c r="F5" s="19">
        <v>0.03</v>
      </c>
      <c r="G5" s="19"/>
      <c r="H5" s="19">
        <v>0.99</v>
      </c>
      <c r="I5" s="19"/>
      <c r="J5" s="19"/>
      <c r="K5" s="19"/>
      <c r="L5" s="19"/>
      <c r="M5" s="19">
        <v>0.28999999999999998</v>
      </c>
      <c r="N5" s="19">
        <v>0.13</v>
      </c>
      <c r="O5" s="19">
        <v>0.03</v>
      </c>
      <c r="P5" s="19">
        <v>0.02</v>
      </c>
      <c r="Q5" s="19">
        <v>0.01</v>
      </c>
    </row>
    <row r="6" spans="1:17" s="18" customFormat="1" x14ac:dyDescent="0.25">
      <c r="A6" s="18" t="s">
        <v>63</v>
      </c>
      <c r="B6" s="18" t="s">
        <v>25</v>
      </c>
      <c r="C6" s="19">
        <v>4.2500000000000003E-2</v>
      </c>
      <c r="D6" s="19">
        <v>5.7500000000000002E-2</v>
      </c>
      <c r="E6" s="19">
        <v>7.0000000000000007E-2</v>
      </c>
      <c r="F6" s="19">
        <v>0.09</v>
      </c>
      <c r="G6" s="19">
        <v>0.14849999999999999</v>
      </c>
      <c r="H6" s="19"/>
      <c r="I6" s="19"/>
      <c r="J6" s="19"/>
      <c r="K6" s="19"/>
      <c r="L6" s="19">
        <v>0.74</v>
      </c>
      <c r="M6" s="19">
        <v>0.115</v>
      </c>
      <c r="N6" s="19">
        <v>7.8750000000000001E-2</v>
      </c>
      <c r="O6" s="45">
        <v>0.105</v>
      </c>
      <c r="P6" s="19">
        <v>0.124</v>
      </c>
      <c r="Q6" s="19">
        <v>0.16</v>
      </c>
    </row>
    <row r="7" spans="1:17" s="18" customFormat="1" x14ac:dyDescent="0.25">
      <c r="A7" s="18" t="s">
        <v>64</v>
      </c>
      <c r="B7" s="18" t="s">
        <v>26</v>
      </c>
      <c r="C7" s="19"/>
      <c r="D7" s="19">
        <v>3.925E-2</v>
      </c>
      <c r="E7" s="19">
        <v>8.3000000000000004E-2</v>
      </c>
      <c r="F7" s="19">
        <v>0.126</v>
      </c>
      <c r="G7" s="19">
        <v>0.20749999999999999</v>
      </c>
      <c r="H7" s="19"/>
      <c r="I7" s="19"/>
      <c r="J7" s="19"/>
      <c r="K7" s="19"/>
      <c r="L7" s="19">
        <v>0.15</v>
      </c>
      <c r="M7" s="19"/>
      <c r="N7" s="19">
        <v>8.2125000000000004E-2</v>
      </c>
      <c r="O7" s="45">
        <v>0.1245</v>
      </c>
      <c r="P7" s="19">
        <v>0.1676</v>
      </c>
      <c r="Q7" s="19">
        <v>0.20899999999999999</v>
      </c>
    </row>
    <row r="8" spans="1:17" s="18" customFormat="1" x14ac:dyDescent="0.25">
      <c r="A8" s="18" t="s">
        <v>65</v>
      </c>
      <c r="B8" s="18" t="s">
        <v>27</v>
      </c>
      <c r="C8" s="19"/>
      <c r="D8" s="19">
        <v>1.0749999999999999E-2</v>
      </c>
      <c r="E8" s="19">
        <v>1.7000000000000001E-2</v>
      </c>
      <c r="F8" s="19">
        <v>2.4E-2</v>
      </c>
      <c r="G8" s="19">
        <v>0.04</v>
      </c>
      <c r="H8" s="19"/>
      <c r="I8" s="19"/>
      <c r="J8" s="19"/>
      <c r="K8" s="19"/>
      <c r="L8" s="19">
        <v>0.1</v>
      </c>
      <c r="M8" s="19"/>
      <c r="N8" s="19">
        <v>1.7874999999999999E-2</v>
      </c>
      <c r="O8" s="45">
        <v>2.5499999999999998E-2</v>
      </c>
      <c r="P8" s="19">
        <v>3.2399999999999998E-2</v>
      </c>
      <c r="Q8" s="19">
        <v>4.1000000000000002E-2</v>
      </c>
    </row>
    <row r="9" spans="1:17" s="18" customFormat="1" x14ac:dyDescent="0.25">
      <c r="A9" s="18" t="s">
        <v>66</v>
      </c>
      <c r="B9" s="18" t="s">
        <v>11</v>
      </c>
      <c r="C9" s="19">
        <v>4.2000000000000003E-2</v>
      </c>
      <c r="D9" s="19">
        <v>0.106</v>
      </c>
      <c r="E9" s="19">
        <v>0.17199999999999999</v>
      </c>
      <c r="F9" s="19">
        <v>0.23599999999999999</v>
      </c>
      <c r="G9" s="19">
        <v>0.39600000000000002</v>
      </c>
      <c r="H9" s="19"/>
      <c r="I9" s="19"/>
      <c r="J9" s="19"/>
      <c r="K9" s="19">
        <v>0.79200000000000004</v>
      </c>
      <c r="L9" s="19"/>
      <c r="M9" s="19">
        <v>0.12</v>
      </c>
      <c r="N9" s="19">
        <v>0.187</v>
      </c>
      <c r="O9" s="19">
        <v>0.25600000000000001</v>
      </c>
      <c r="P9" s="19">
        <v>0.31519999999999998</v>
      </c>
      <c r="Q9" s="19">
        <v>0.45600000000000002</v>
      </c>
    </row>
    <row r="10" spans="1:17" s="18" customFormat="1" x14ac:dyDescent="0.25">
      <c r="A10" s="18" t="s">
        <v>67</v>
      </c>
      <c r="B10" s="18" t="s">
        <v>28</v>
      </c>
      <c r="C10" s="19">
        <v>1.0500000000000001E-2</v>
      </c>
      <c r="D10" s="19">
        <v>2.6499999999999999E-2</v>
      </c>
      <c r="E10" s="19">
        <v>4.2999999999999997E-2</v>
      </c>
      <c r="F10" s="19">
        <v>5.8999999999999997E-2</v>
      </c>
      <c r="G10" s="19">
        <v>9.9000000000000005E-2</v>
      </c>
      <c r="H10" s="19"/>
      <c r="I10" s="19"/>
      <c r="J10" s="19"/>
      <c r="K10" s="19">
        <v>0.19800000000000001</v>
      </c>
      <c r="L10" s="19"/>
      <c r="M10" s="19">
        <v>0.03</v>
      </c>
      <c r="N10" s="19">
        <v>4.675E-2</v>
      </c>
      <c r="O10" s="19">
        <v>6.4000000000000001E-2</v>
      </c>
      <c r="P10" s="19">
        <v>7.8799999999999995E-2</v>
      </c>
      <c r="Q10" s="19">
        <v>0.114</v>
      </c>
    </row>
    <row r="11" spans="1:17" s="18" customFormat="1" x14ac:dyDescent="0.25">
      <c r="A11" s="18" t="s">
        <v>68</v>
      </c>
      <c r="B11" s="18" t="s">
        <v>10</v>
      </c>
      <c r="C11" s="19">
        <v>0.03</v>
      </c>
      <c r="D11" s="19">
        <v>0.04</v>
      </c>
      <c r="E11" s="19">
        <v>0.05</v>
      </c>
      <c r="F11" s="19">
        <v>0.05</v>
      </c>
      <c r="G11" s="19"/>
      <c r="H11" s="19"/>
      <c r="I11" s="19"/>
      <c r="J11" s="19"/>
      <c r="K11" s="19"/>
      <c r="L11" s="19"/>
      <c r="M11" s="19">
        <v>0.05</v>
      </c>
      <c r="N11" s="19">
        <v>7.4999999999999997E-2</v>
      </c>
      <c r="O11" s="19">
        <v>0.1</v>
      </c>
      <c r="P11" s="19">
        <v>7.4999999999999997E-2</v>
      </c>
      <c r="Q11" s="19"/>
    </row>
    <row r="12" spans="1:17" s="18" customFormat="1" x14ac:dyDescent="0.25">
      <c r="A12" s="18" t="s">
        <v>69</v>
      </c>
      <c r="B12" s="18" t="s">
        <v>29</v>
      </c>
      <c r="C12" s="19">
        <v>0.02</v>
      </c>
      <c r="D12" s="19">
        <v>0.04</v>
      </c>
      <c r="E12" s="19">
        <v>0.05</v>
      </c>
      <c r="F12" s="19">
        <v>0.06</v>
      </c>
      <c r="G12" s="19">
        <v>9.9000000000000005E-2</v>
      </c>
      <c r="H12" s="19"/>
      <c r="I12" s="19"/>
      <c r="J12" s="19">
        <v>0.495</v>
      </c>
      <c r="K12" s="19"/>
      <c r="L12" s="19"/>
      <c r="M12" s="19"/>
      <c r="N12" s="19"/>
      <c r="O12" s="19"/>
      <c r="P12" s="19"/>
      <c r="Q12" s="19"/>
    </row>
    <row r="13" spans="1:17" s="18" customFormat="1" x14ac:dyDescent="0.25">
      <c r="A13" s="18" t="s">
        <v>70</v>
      </c>
      <c r="B13" s="18" t="s">
        <v>12</v>
      </c>
      <c r="C13" s="19"/>
      <c r="D13" s="19"/>
      <c r="E13" s="19"/>
      <c r="F13" s="19"/>
      <c r="G13" s="19"/>
      <c r="H13" s="19"/>
      <c r="I13" s="19"/>
      <c r="J13" s="19">
        <v>0.495</v>
      </c>
      <c r="K13" s="19"/>
      <c r="L13" s="19"/>
      <c r="M13" s="19"/>
      <c r="N13" s="19"/>
      <c r="O13" s="19"/>
      <c r="P13" s="19"/>
      <c r="Q13" s="19"/>
    </row>
    <row r="14" spans="1:17" s="18" customFormat="1" ht="13.9" customHeight="1" x14ac:dyDescent="0.25">
      <c r="A14" s="18" t="s">
        <v>71</v>
      </c>
      <c r="B14" s="18" t="s">
        <v>72</v>
      </c>
      <c r="C14" s="19">
        <v>0.01</v>
      </c>
      <c r="D14" s="19">
        <v>0.01</v>
      </c>
      <c r="E14" s="19">
        <v>0.01</v>
      </c>
      <c r="F14" s="19">
        <v>0.01</v>
      </c>
      <c r="G14" s="19">
        <v>0.01</v>
      </c>
      <c r="H14" s="19">
        <v>0.01</v>
      </c>
      <c r="I14" s="19">
        <v>0.01</v>
      </c>
      <c r="J14" s="19">
        <v>0.01</v>
      </c>
      <c r="K14" s="19">
        <v>0.01</v>
      </c>
      <c r="L14" s="19">
        <v>0.01</v>
      </c>
      <c r="M14" s="19">
        <v>0.01</v>
      </c>
      <c r="N14" s="19">
        <v>0.01</v>
      </c>
      <c r="O14" s="45">
        <v>0.01</v>
      </c>
      <c r="P14" s="19">
        <v>0.01</v>
      </c>
      <c r="Q14" s="19">
        <v>0.01</v>
      </c>
    </row>
    <row r="15" spans="1:17" x14ac:dyDescent="0.25">
      <c r="C15" s="6">
        <f>SUM(C2:C14)</f>
        <v>1</v>
      </c>
      <c r="D15" s="6">
        <f t="shared" ref="D15:O15" si="0">SUM(D2:D14)</f>
        <v>1</v>
      </c>
      <c r="E15" s="6">
        <f t="shared" si="0"/>
        <v>1</v>
      </c>
      <c r="F15" s="6">
        <f t="shared" si="0"/>
        <v>1</v>
      </c>
      <c r="G15" s="6">
        <f t="shared" si="0"/>
        <v>1</v>
      </c>
      <c r="H15" s="6">
        <f t="shared" si="0"/>
        <v>1</v>
      </c>
      <c r="I15" s="6">
        <f t="shared" si="0"/>
        <v>1</v>
      </c>
      <c r="J15" s="6">
        <f t="shared" si="0"/>
        <v>1</v>
      </c>
      <c r="K15" s="6">
        <f t="shared" si="0"/>
        <v>1</v>
      </c>
      <c r="L15" s="6">
        <f t="shared" si="0"/>
        <v>1</v>
      </c>
      <c r="M15" s="6">
        <f t="shared" si="0"/>
        <v>1</v>
      </c>
      <c r="N15" s="6">
        <f t="shared" si="0"/>
        <v>0.99999999999999989</v>
      </c>
      <c r="O15" s="6">
        <f t="shared" si="0"/>
        <v>0.99999999999999989</v>
      </c>
      <c r="P15" s="6">
        <f>SUM(P2:P14)</f>
        <v>0.99999999999999978</v>
      </c>
      <c r="Q15" s="6">
        <f t="shared" ref="Q15" si="1">SUM(Q2:Q14)</f>
        <v>1</v>
      </c>
    </row>
    <row r="17" spans="1:17" x14ac:dyDescent="0.25">
      <c r="A17" s="21" t="s">
        <v>88</v>
      </c>
      <c r="B17" s="21"/>
      <c r="C17" s="3">
        <f>Calculator!C12</f>
        <v>0</v>
      </c>
      <c r="D17" s="3">
        <f>Calculator!C13</f>
        <v>0</v>
      </c>
      <c r="E17" s="3">
        <f>Calculator!C9</f>
        <v>0</v>
      </c>
      <c r="F17" s="3">
        <f>Calculator!C10</f>
        <v>0</v>
      </c>
      <c r="G17" s="3">
        <f>Calculator!C11</f>
        <v>0</v>
      </c>
      <c r="H17" s="3">
        <f>Calculator!C15</f>
        <v>0</v>
      </c>
      <c r="I17" s="3">
        <f>Calculator!C16</f>
        <v>0</v>
      </c>
      <c r="J17" s="3">
        <f>Calculator!C17</f>
        <v>0</v>
      </c>
      <c r="K17" s="3">
        <f>Calculator!C14</f>
        <v>0</v>
      </c>
      <c r="L17" s="3">
        <f>Calculator!C18</f>
        <v>0</v>
      </c>
      <c r="M17" s="3">
        <f>Calculator!C4</f>
        <v>0</v>
      </c>
      <c r="N17" s="3">
        <f>Calculator!C5</f>
        <v>0</v>
      </c>
      <c r="O17" s="3">
        <f>Calculator!C6</f>
        <v>0</v>
      </c>
      <c r="P17" s="3">
        <f>Calculator!C7</f>
        <v>0</v>
      </c>
      <c r="Q17" s="3">
        <f>Calculator!C8</f>
        <v>0</v>
      </c>
    </row>
    <row r="18" spans="1:17" x14ac:dyDescent="0.25">
      <c r="A18" s="18" t="s">
        <v>59</v>
      </c>
      <c r="B18" s="18" t="s">
        <v>23</v>
      </c>
      <c r="C18" s="3">
        <f>$C$17*C2</f>
        <v>0</v>
      </c>
      <c r="D18" s="3">
        <f>$D$17*D2</f>
        <v>0</v>
      </c>
      <c r="E18" s="3">
        <f>$E$17*E2</f>
        <v>0</v>
      </c>
      <c r="F18" s="3">
        <f>$F$17*F2</f>
        <v>0</v>
      </c>
      <c r="G18" s="3">
        <f>$G$17*G2</f>
        <v>0</v>
      </c>
      <c r="H18" s="3">
        <f>$H$17*H2</f>
        <v>0</v>
      </c>
      <c r="I18" s="3">
        <f>$I$17*I2</f>
        <v>0</v>
      </c>
      <c r="J18" s="3">
        <f>$J$17*J2</f>
        <v>0</v>
      </c>
      <c r="K18" s="3">
        <f>$K$17*K2</f>
        <v>0</v>
      </c>
      <c r="L18" s="3">
        <f>$L$17*L2</f>
        <v>0</v>
      </c>
      <c r="M18" s="3">
        <f>$M$17*M2</f>
        <v>0</v>
      </c>
      <c r="N18" s="3">
        <f>$N$17*N2</f>
        <v>0</v>
      </c>
      <c r="O18" s="3">
        <f>$O$17*O2</f>
        <v>0</v>
      </c>
      <c r="P18" s="3">
        <f>$P$17*P2</f>
        <v>0</v>
      </c>
      <c r="Q18" s="3">
        <f>$Q$17*Q2</f>
        <v>0</v>
      </c>
    </row>
    <row r="19" spans="1:17" x14ac:dyDescent="0.25">
      <c r="A19" s="18" t="s">
        <v>60</v>
      </c>
      <c r="B19" s="18" t="s">
        <v>24</v>
      </c>
      <c r="C19" s="3">
        <f t="shared" ref="C19:C30" si="2">$C$17*C3</f>
        <v>0</v>
      </c>
      <c r="D19" s="3">
        <f t="shared" ref="D19:D30" si="3">$D$17*D3</f>
        <v>0</v>
      </c>
      <c r="E19" s="3">
        <f t="shared" ref="E19:E30" si="4">$E$17*E3</f>
        <v>0</v>
      </c>
      <c r="F19" s="3">
        <f t="shared" ref="F19:F30" si="5">$F$17*F3</f>
        <v>0</v>
      </c>
      <c r="G19" s="3">
        <f t="shared" ref="G19:G30" si="6">$G$17*G3</f>
        <v>0</v>
      </c>
      <c r="H19" s="3">
        <f t="shared" ref="H19:H30" si="7">$H$17*H3</f>
        <v>0</v>
      </c>
      <c r="I19" s="3">
        <f t="shared" ref="I19:I30" si="8">$I$17*I3</f>
        <v>0</v>
      </c>
      <c r="J19" s="3">
        <f t="shared" ref="J19:J30" si="9">$J$17*J3</f>
        <v>0</v>
      </c>
      <c r="K19" s="3">
        <f t="shared" ref="K19:K30" si="10">$K$17*K3</f>
        <v>0</v>
      </c>
      <c r="L19" s="3">
        <f t="shared" ref="L19:L30" si="11">$L$17*L3</f>
        <v>0</v>
      </c>
      <c r="M19" s="3">
        <f t="shared" ref="M19:M30" si="12">$M$17*M3</f>
        <v>0</v>
      </c>
      <c r="N19" s="3">
        <f t="shared" ref="N19:N30" si="13">$N$17*N3</f>
        <v>0</v>
      </c>
      <c r="O19" s="3">
        <f t="shared" ref="O19:O30" si="14">$O$17*O3</f>
        <v>0</v>
      </c>
      <c r="P19" s="3">
        <f t="shared" ref="P19:P30" si="15">$P$17*P3</f>
        <v>0</v>
      </c>
      <c r="Q19" s="3">
        <f t="shared" ref="Q19:Q30" si="16">$Q$17*Q3</f>
        <v>0</v>
      </c>
    </row>
    <row r="20" spans="1:17" x14ac:dyDescent="0.25">
      <c r="A20" s="18" t="s">
        <v>61</v>
      </c>
      <c r="B20" s="18" t="s">
        <v>9</v>
      </c>
      <c r="C20" s="3">
        <f t="shared" si="2"/>
        <v>0</v>
      </c>
      <c r="D20" s="3">
        <f t="shared" si="3"/>
        <v>0</v>
      </c>
      <c r="E20" s="3">
        <f t="shared" si="4"/>
        <v>0</v>
      </c>
      <c r="F20" s="3">
        <f t="shared" si="5"/>
        <v>0</v>
      </c>
      <c r="G20" s="3">
        <f t="shared" si="6"/>
        <v>0</v>
      </c>
      <c r="H20" s="3">
        <f t="shared" si="7"/>
        <v>0</v>
      </c>
      <c r="I20" s="3">
        <f t="shared" si="8"/>
        <v>0</v>
      </c>
      <c r="J20" s="3">
        <f t="shared" si="9"/>
        <v>0</v>
      </c>
      <c r="K20" s="3">
        <f t="shared" si="10"/>
        <v>0</v>
      </c>
      <c r="L20" s="3">
        <f t="shared" si="11"/>
        <v>0</v>
      </c>
      <c r="M20" s="3">
        <f t="shared" si="12"/>
        <v>0</v>
      </c>
      <c r="N20" s="3">
        <f t="shared" si="13"/>
        <v>0</v>
      </c>
      <c r="O20" s="3">
        <f t="shared" si="14"/>
        <v>0</v>
      </c>
      <c r="P20" s="3">
        <f t="shared" si="15"/>
        <v>0</v>
      </c>
      <c r="Q20" s="3">
        <f t="shared" si="16"/>
        <v>0</v>
      </c>
    </row>
    <row r="21" spans="1:17" x14ac:dyDescent="0.25">
      <c r="A21" s="18" t="s">
        <v>62</v>
      </c>
      <c r="B21" s="18" t="s">
        <v>22</v>
      </c>
      <c r="C21" s="3">
        <f t="shared" si="2"/>
        <v>0</v>
      </c>
      <c r="D21" s="3">
        <f t="shared" si="3"/>
        <v>0</v>
      </c>
      <c r="E21" s="3">
        <f t="shared" si="4"/>
        <v>0</v>
      </c>
      <c r="F21" s="3">
        <f t="shared" si="5"/>
        <v>0</v>
      </c>
      <c r="G21" s="3">
        <f t="shared" si="6"/>
        <v>0</v>
      </c>
      <c r="H21" s="3">
        <f t="shared" si="7"/>
        <v>0</v>
      </c>
      <c r="I21" s="3">
        <f t="shared" si="8"/>
        <v>0</v>
      </c>
      <c r="J21" s="3">
        <f t="shared" si="9"/>
        <v>0</v>
      </c>
      <c r="K21" s="3">
        <f t="shared" si="10"/>
        <v>0</v>
      </c>
      <c r="L21" s="3">
        <f t="shared" si="11"/>
        <v>0</v>
      </c>
      <c r="M21" s="3">
        <f t="shared" si="12"/>
        <v>0</v>
      </c>
      <c r="N21" s="3">
        <f t="shared" si="13"/>
        <v>0</v>
      </c>
      <c r="O21" s="3">
        <f t="shared" si="14"/>
        <v>0</v>
      </c>
      <c r="P21" s="3">
        <f t="shared" si="15"/>
        <v>0</v>
      </c>
      <c r="Q21" s="3">
        <f t="shared" si="16"/>
        <v>0</v>
      </c>
    </row>
    <row r="22" spans="1:17" x14ac:dyDescent="0.25">
      <c r="A22" s="18" t="s">
        <v>63</v>
      </c>
      <c r="B22" s="18" t="s">
        <v>25</v>
      </c>
      <c r="C22" s="3">
        <f t="shared" si="2"/>
        <v>0</v>
      </c>
      <c r="D22" s="3">
        <f t="shared" si="3"/>
        <v>0</v>
      </c>
      <c r="E22" s="3">
        <f t="shared" si="4"/>
        <v>0</v>
      </c>
      <c r="F22" s="3">
        <f t="shared" si="5"/>
        <v>0</v>
      </c>
      <c r="G22" s="3">
        <f t="shared" si="6"/>
        <v>0</v>
      </c>
      <c r="H22" s="3">
        <f t="shared" si="7"/>
        <v>0</v>
      </c>
      <c r="I22" s="3">
        <f t="shared" si="8"/>
        <v>0</v>
      </c>
      <c r="J22" s="3">
        <f t="shared" si="9"/>
        <v>0</v>
      </c>
      <c r="K22" s="3">
        <f t="shared" si="10"/>
        <v>0</v>
      </c>
      <c r="L22" s="3">
        <f t="shared" si="11"/>
        <v>0</v>
      </c>
      <c r="M22" s="3">
        <f t="shared" si="12"/>
        <v>0</v>
      </c>
      <c r="N22" s="3">
        <f t="shared" si="13"/>
        <v>0</v>
      </c>
      <c r="O22" s="3">
        <f t="shared" si="14"/>
        <v>0</v>
      </c>
      <c r="P22" s="3">
        <f t="shared" si="15"/>
        <v>0</v>
      </c>
      <c r="Q22" s="3">
        <f t="shared" si="16"/>
        <v>0</v>
      </c>
    </row>
    <row r="23" spans="1:17" x14ac:dyDescent="0.25">
      <c r="A23" s="18" t="s">
        <v>64</v>
      </c>
      <c r="B23" s="18" t="s">
        <v>26</v>
      </c>
      <c r="C23" s="3">
        <f t="shared" si="2"/>
        <v>0</v>
      </c>
      <c r="D23" s="3">
        <f t="shared" si="3"/>
        <v>0</v>
      </c>
      <c r="E23" s="3">
        <f t="shared" si="4"/>
        <v>0</v>
      </c>
      <c r="F23" s="3">
        <f t="shared" si="5"/>
        <v>0</v>
      </c>
      <c r="G23" s="3">
        <f t="shared" si="6"/>
        <v>0</v>
      </c>
      <c r="H23" s="3">
        <f t="shared" si="7"/>
        <v>0</v>
      </c>
      <c r="I23" s="3">
        <f t="shared" si="8"/>
        <v>0</v>
      </c>
      <c r="J23" s="3">
        <f t="shared" si="9"/>
        <v>0</v>
      </c>
      <c r="K23" s="3">
        <f t="shared" si="10"/>
        <v>0</v>
      </c>
      <c r="L23" s="3">
        <f t="shared" si="11"/>
        <v>0</v>
      </c>
      <c r="M23" s="3">
        <f t="shared" si="12"/>
        <v>0</v>
      </c>
      <c r="N23" s="3">
        <f t="shared" si="13"/>
        <v>0</v>
      </c>
      <c r="O23" s="3">
        <f t="shared" si="14"/>
        <v>0</v>
      </c>
      <c r="P23" s="3">
        <f t="shared" si="15"/>
        <v>0</v>
      </c>
      <c r="Q23" s="3">
        <f t="shared" si="16"/>
        <v>0</v>
      </c>
    </row>
    <row r="24" spans="1:17" x14ac:dyDescent="0.25">
      <c r="A24" s="18" t="s">
        <v>65</v>
      </c>
      <c r="B24" s="18" t="s">
        <v>27</v>
      </c>
      <c r="C24" s="3">
        <f t="shared" si="2"/>
        <v>0</v>
      </c>
      <c r="D24" s="3">
        <f t="shared" si="3"/>
        <v>0</v>
      </c>
      <c r="E24" s="3">
        <f t="shared" si="4"/>
        <v>0</v>
      </c>
      <c r="F24" s="3">
        <f t="shared" si="5"/>
        <v>0</v>
      </c>
      <c r="G24" s="3">
        <f t="shared" si="6"/>
        <v>0</v>
      </c>
      <c r="H24" s="3">
        <f t="shared" si="7"/>
        <v>0</v>
      </c>
      <c r="I24" s="3">
        <f t="shared" si="8"/>
        <v>0</v>
      </c>
      <c r="J24" s="3">
        <f t="shared" si="9"/>
        <v>0</v>
      </c>
      <c r="K24" s="3">
        <f t="shared" si="10"/>
        <v>0</v>
      </c>
      <c r="L24" s="3">
        <f t="shared" si="11"/>
        <v>0</v>
      </c>
      <c r="M24" s="3">
        <f t="shared" si="12"/>
        <v>0</v>
      </c>
      <c r="N24" s="3">
        <f t="shared" si="13"/>
        <v>0</v>
      </c>
      <c r="O24" s="3">
        <f t="shared" si="14"/>
        <v>0</v>
      </c>
      <c r="P24" s="3">
        <f t="shared" si="15"/>
        <v>0</v>
      </c>
      <c r="Q24" s="3">
        <f t="shared" si="16"/>
        <v>0</v>
      </c>
    </row>
    <row r="25" spans="1:17" x14ac:dyDescent="0.25">
      <c r="A25" s="18" t="s">
        <v>66</v>
      </c>
      <c r="B25" s="18" t="s">
        <v>11</v>
      </c>
      <c r="C25" s="3">
        <f t="shared" si="2"/>
        <v>0</v>
      </c>
      <c r="D25" s="3">
        <f t="shared" si="3"/>
        <v>0</v>
      </c>
      <c r="E25" s="3">
        <f t="shared" si="4"/>
        <v>0</v>
      </c>
      <c r="F25" s="3">
        <f t="shared" si="5"/>
        <v>0</v>
      </c>
      <c r="G25" s="3">
        <f t="shared" si="6"/>
        <v>0</v>
      </c>
      <c r="H25" s="3">
        <f t="shared" si="7"/>
        <v>0</v>
      </c>
      <c r="I25" s="3">
        <f t="shared" si="8"/>
        <v>0</v>
      </c>
      <c r="J25" s="3">
        <f t="shared" si="9"/>
        <v>0</v>
      </c>
      <c r="K25" s="3">
        <f t="shared" si="10"/>
        <v>0</v>
      </c>
      <c r="L25" s="3">
        <f t="shared" si="11"/>
        <v>0</v>
      </c>
      <c r="M25" s="3">
        <f t="shared" si="12"/>
        <v>0</v>
      </c>
      <c r="N25" s="3">
        <f t="shared" si="13"/>
        <v>0</v>
      </c>
      <c r="O25" s="3">
        <f t="shared" si="14"/>
        <v>0</v>
      </c>
      <c r="P25" s="3">
        <f t="shared" si="15"/>
        <v>0</v>
      </c>
      <c r="Q25" s="3">
        <f t="shared" si="16"/>
        <v>0</v>
      </c>
    </row>
    <row r="26" spans="1:17" x14ac:dyDescent="0.25">
      <c r="A26" s="18" t="s">
        <v>67</v>
      </c>
      <c r="B26" s="18" t="s">
        <v>28</v>
      </c>
      <c r="C26" s="3">
        <f t="shared" si="2"/>
        <v>0</v>
      </c>
      <c r="D26" s="3">
        <f t="shared" si="3"/>
        <v>0</v>
      </c>
      <c r="E26" s="3">
        <f t="shared" si="4"/>
        <v>0</v>
      </c>
      <c r="F26" s="3">
        <f t="shared" si="5"/>
        <v>0</v>
      </c>
      <c r="G26" s="3">
        <f t="shared" si="6"/>
        <v>0</v>
      </c>
      <c r="H26" s="3">
        <f t="shared" si="7"/>
        <v>0</v>
      </c>
      <c r="I26" s="3">
        <f t="shared" si="8"/>
        <v>0</v>
      </c>
      <c r="J26" s="3">
        <f t="shared" si="9"/>
        <v>0</v>
      </c>
      <c r="K26" s="3">
        <f t="shared" si="10"/>
        <v>0</v>
      </c>
      <c r="L26" s="3">
        <f t="shared" si="11"/>
        <v>0</v>
      </c>
      <c r="M26" s="3">
        <f t="shared" si="12"/>
        <v>0</v>
      </c>
      <c r="N26" s="3">
        <f t="shared" si="13"/>
        <v>0</v>
      </c>
      <c r="O26" s="3">
        <f t="shared" si="14"/>
        <v>0</v>
      </c>
      <c r="P26" s="3">
        <f t="shared" si="15"/>
        <v>0</v>
      </c>
      <c r="Q26" s="3">
        <f t="shared" si="16"/>
        <v>0</v>
      </c>
    </row>
    <row r="27" spans="1:17" x14ac:dyDescent="0.25">
      <c r="A27" s="18" t="s">
        <v>68</v>
      </c>
      <c r="B27" s="18" t="s">
        <v>10</v>
      </c>
      <c r="C27" s="3">
        <f t="shared" si="2"/>
        <v>0</v>
      </c>
      <c r="D27" s="3">
        <f t="shared" si="3"/>
        <v>0</v>
      </c>
      <c r="E27" s="3">
        <f t="shared" si="4"/>
        <v>0</v>
      </c>
      <c r="F27" s="3">
        <f t="shared" si="5"/>
        <v>0</v>
      </c>
      <c r="G27" s="3">
        <f t="shared" si="6"/>
        <v>0</v>
      </c>
      <c r="H27" s="3">
        <f t="shared" si="7"/>
        <v>0</v>
      </c>
      <c r="I27" s="3">
        <f t="shared" si="8"/>
        <v>0</v>
      </c>
      <c r="J27" s="3">
        <f t="shared" si="9"/>
        <v>0</v>
      </c>
      <c r="K27" s="3">
        <f t="shared" si="10"/>
        <v>0</v>
      </c>
      <c r="L27" s="3">
        <f t="shared" si="11"/>
        <v>0</v>
      </c>
      <c r="M27" s="3">
        <f t="shared" si="12"/>
        <v>0</v>
      </c>
      <c r="N27" s="3">
        <f t="shared" si="13"/>
        <v>0</v>
      </c>
      <c r="O27" s="3">
        <f t="shared" si="14"/>
        <v>0</v>
      </c>
      <c r="P27" s="3">
        <f t="shared" si="15"/>
        <v>0</v>
      </c>
      <c r="Q27" s="3">
        <f t="shared" si="16"/>
        <v>0</v>
      </c>
    </row>
    <row r="28" spans="1:17" x14ac:dyDescent="0.25">
      <c r="A28" s="18" t="s">
        <v>69</v>
      </c>
      <c r="B28" s="18" t="s">
        <v>29</v>
      </c>
      <c r="C28" s="3">
        <f t="shared" si="2"/>
        <v>0</v>
      </c>
      <c r="D28" s="3">
        <f t="shared" si="3"/>
        <v>0</v>
      </c>
      <c r="E28" s="3">
        <f t="shared" si="4"/>
        <v>0</v>
      </c>
      <c r="F28" s="3">
        <f t="shared" si="5"/>
        <v>0</v>
      </c>
      <c r="G28" s="3">
        <f t="shared" si="6"/>
        <v>0</v>
      </c>
      <c r="H28" s="3">
        <f t="shared" si="7"/>
        <v>0</v>
      </c>
      <c r="I28" s="3">
        <f t="shared" si="8"/>
        <v>0</v>
      </c>
      <c r="J28" s="3">
        <f t="shared" si="9"/>
        <v>0</v>
      </c>
      <c r="K28" s="3">
        <f t="shared" si="10"/>
        <v>0</v>
      </c>
      <c r="L28" s="3">
        <f t="shared" si="11"/>
        <v>0</v>
      </c>
      <c r="M28" s="3">
        <f t="shared" si="12"/>
        <v>0</v>
      </c>
      <c r="N28" s="3">
        <f t="shared" si="13"/>
        <v>0</v>
      </c>
      <c r="O28" s="3">
        <f t="shared" si="14"/>
        <v>0</v>
      </c>
      <c r="P28" s="3">
        <f t="shared" si="15"/>
        <v>0</v>
      </c>
      <c r="Q28" s="3">
        <f t="shared" si="16"/>
        <v>0</v>
      </c>
    </row>
    <row r="29" spans="1:17" x14ac:dyDescent="0.25">
      <c r="A29" s="18" t="s">
        <v>70</v>
      </c>
      <c r="B29" s="18" t="s">
        <v>12</v>
      </c>
      <c r="C29" s="3">
        <f t="shared" si="2"/>
        <v>0</v>
      </c>
      <c r="D29" s="3">
        <f t="shared" si="3"/>
        <v>0</v>
      </c>
      <c r="E29" s="3">
        <f t="shared" si="4"/>
        <v>0</v>
      </c>
      <c r="F29" s="3">
        <f t="shared" si="5"/>
        <v>0</v>
      </c>
      <c r="G29" s="3">
        <f t="shared" si="6"/>
        <v>0</v>
      </c>
      <c r="H29" s="3">
        <f t="shared" si="7"/>
        <v>0</v>
      </c>
      <c r="I29" s="3">
        <f t="shared" si="8"/>
        <v>0</v>
      </c>
      <c r="J29" s="3">
        <f t="shared" si="9"/>
        <v>0</v>
      </c>
      <c r="K29" s="3">
        <f t="shared" si="10"/>
        <v>0</v>
      </c>
      <c r="L29" s="3">
        <f t="shared" si="11"/>
        <v>0</v>
      </c>
      <c r="M29" s="3">
        <f t="shared" si="12"/>
        <v>0</v>
      </c>
      <c r="N29" s="3">
        <f t="shared" si="13"/>
        <v>0</v>
      </c>
      <c r="O29" s="3">
        <f t="shared" si="14"/>
        <v>0</v>
      </c>
      <c r="P29" s="3">
        <f t="shared" si="15"/>
        <v>0</v>
      </c>
      <c r="Q29" s="3">
        <f t="shared" si="16"/>
        <v>0</v>
      </c>
    </row>
    <row r="30" spans="1:17" x14ac:dyDescent="0.25">
      <c r="A30" s="18" t="s">
        <v>71</v>
      </c>
      <c r="B30" s="18" t="s">
        <v>72</v>
      </c>
      <c r="C30" s="3">
        <f t="shared" si="2"/>
        <v>0</v>
      </c>
      <c r="D30" s="3">
        <f t="shared" si="3"/>
        <v>0</v>
      </c>
      <c r="E30" s="3">
        <f t="shared" si="4"/>
        <v>0</v>
      </c>
      <c r="F30" s="3">
        <f t="shared" si="5"/>
        <v>0</v>
      </c>
      <c r="G30" s="3">
        <f t="shared" si="6"/>
        <v>0</v>
      </c>
      <c r="H30" s="3">
        <f t="shared" si="7"/>
        <v>0</v>
      </c>
      <c r="I30" s="3">
        <f t="shared" si="8"/>
        <v>0</v>
      </c>
      <c r="J30" s="3">
        <f t="shared" si="9"/>
        <v>0</v>
      </c>
      <c r="K30" s="3">
        <f t="shared" si="10"/>
        <v>0</v>
      </c>
      <c r="L30" s="3">
        <f t="shared" si="11"/>
        <v>0</v>
      </c>
      <c r="M30" s="3">
        <f t="shared" si="12"/>
        <v>0</v>
      </c>
      <c r="N30" s="3">
        <f t="shared" si="13"/>
        <v>0</v>
      </c>
      <c r="O30" s="3">
        <f t="shared" si="14"/>
        <v>0</v>
      </c>
      <c r="P30" s="3">
        <f t="shared" si="15"/>
        <v>0</v>
      </c>
      <c r="Q30" s="3">
        <f t="shared" si="16"/>
        <v>0</v>
      </c>
    </row>
  </sheetData>
  <pageMargins left="0.7" right="0.7" top="0.75" bottom="0.75" header="0.3" footer="0.3"/>
  <ignoredErrors>
    <ignoredError sqref="D18"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64DCE-B4B0-49E4-99F7-852D853F041E}">
  <dimension ref="A1:K33"/>
  <sheetViews>
    <sheetView workbookViewId="0">
      <selection activeCell="D34" sqref="D34"/>
    </sheetView>
  </sheetViews>
  <sheetFormatPr defaultRowHeight="15" x14ac:dyDescent="0.25"/>
  <cols>
    <col min="1" max="1" width="21.7109375" customWidth="1"/>
    <col min="2" max="2" width="33.7109375" customWidth="1"/>
  </cols>
  <sheetData>
    <row r="1" spans="1:11" x14ac:dyDescent="0.25">
      <c r="A1" t="s">
        <v>36</v>
      </c>
      <c r="B1" t="s">
        <v>37</v>
      </c>
      <c r="C1" t="s">
        <v>38</v>
      </c>
      <c r="D1" t="s">
        <v>39</v>
      </c>
      <c r="E1" t="s">
        <v>40</v>
      </c>
      <c r="F1" t="s">
        <v>41</v>
      </c>
      <c r="G1" t="s">
        <v>42</v>
      </c>
      <c r="H1" t="s">
        <v>43</v>
      </c>
      <c r="I1" t="s">
        <v>44</v>
      </c>
      <c r="J1" t="s">
        <v>45</v>
      </c>
      <c r="K1" t="s">
        <v>46</v>
      </c>
    </row>
    <row r="2" spans="1:11" x14ac:dyDescent="0.25">
      <c r="A2" s="5">
        <v>43890</v>
      </c>
      <c r="B2" t="s">
        <v>140</v>
      </c>
      <c r="C2">
        <v>-4.01</v>
      </c>
      <c r="D2">
        <v>-2.29</v>
      </c>
      <c r="E2">
        <v>0.98</v>
      </c>
      <c r="F2">
        <v>7.61</v>
      </c>
      <c r="G2">
        <v>6.54</v>
      </c>
      <c r="H2">
        <v>6.76</v>
      </c>
      <c r="I2">
        <v>5.35</v>
      </c>
      <c r="J2">
        <v>9.67</v>
      </c>
      <c r="K2" t="s">
        <v>47</v>
      </c>
    </row>
    <row r="3" spans="1:11" x14ac:dyDescent="0.25">
      <c r="A3" s="5">
        <v>43890</v>
      </c>
      <c r="B3" t="s">
        <v>141</v>
      </c>
      <c r="C3">
        <v>-3.77</v>
      </c>
      <c r="D3">
        <v>-1.89</v>
      </c>
      <c r="E3">
        <v>1.25</v>
      </c>
      <c r="F3">
        <v>8.7200000000000006</v>
      </c>
      <c r="G3">
        <v>7.68</v>
      </c>
      <c r="H3">
        <v>7.49</v>
      </c>
      <c r="I3">
        <v>5.72</v>
      </c>
      <c r="J3">
        <v>9.89</v>
      </c>
      <c r="K3" t="s">
        <v>47</v>
      </c>
    </row>
    <row r="4" spans="1:11" x14ac:dyDescent="0.25">
      <c r="A4" s="5">
        <v>43890</v>
      </c>
      <c r="B4" t="s">
        <v>142</v>
      </c>
      <c r="C4">
        <v>-6.94</v>
      </c>
      <c r="D4">
        <v>-4.79</v>
      </c>
      <c r="E4">
        <v>0.67</v>
      </c>
      <c r="F4">
        <v>8.0399999999999991</v>
      </c>
      <c r="G4">
        <v>7.53</v>
      </c>
      <c r="H4">
        <v>8.39</v>
      </c>
      <c r="I4">
        <v>6.57</v>
      </c>
      <c r="J4">
        <v>11.85</v>
      </c>
      <c r="K4" t="s">
        <v>47</v>
      </c>
    </row>
    <row r="5" spans="1:11" x14ac:dyDescent="0.25">
      <c r="A5" s="5">
        <v>43890</v>
      </c>
      <c r="B5" t="s">
        <v>143</v>
      </c>
      <c r="C5">
        <v>-6.96</v>
      </c>
      <c r="D5">
        <v>-4.51</v>
      </c>
      <c r="E5">
        <v>0.88</v>
      </c>
      <c r="F5">
        <v>9.4600000000000009</v>
      </c>
      <c r="G5">
        <v>8.6999999999999993</v>
      </c>
      <c r="H5">
        <v>9.16</v>
      </c>
      <c r="I5">
        <v>6.88</v>
      </c>
      <c r="J5">
        <v>12.1</v>
      </c>
      <c r="K5" t="s">
        <v>47</v>
      </c>
    </row>
    <row r="6" spans="1:11" x14ac:dyDescent="0.25">
      <c r="A6" s="5">
        <v>43890</v>
      </c>
      <c r="B6" t="s">
        <v>144</v>
      </c>
      <c r="C6">
        <v>-1.6</v>
      </c>
      <c r="D6">
        <v>-0.38</v>
      </c>
      <c r="E6">
        <v>0.91</v>
      </c>
      <c r="F6">
        <v>6.83</v>
      </c>
      <c r="G6">
        <v>5.63</v>
      </c>
      <c r="H6">
        <v>5.21</v>
      </c>
      <c r="I6">
        <v>4.38</v>
      </c>
      <c r="J6">
        <v>6.96</v>
      </c>
      <c r="K6" t="s">
        <v>47</v>
      </c>
    </row>
    <row r="7" spans="1:11" x14ac:dyDescent="0.25">
      <c r="A7" s="5">
        <v>43890</v>
      </c>
      <c r="B7" t="s">
        <v>145</v>
      </c>
      <c r="C7">
        <v>-1.39</v>
      </c>
      <c r="D7">
        <v>-0.09</v>
      </c>
      <c r="E7">
        <v>1.1399999999999999</v>
      </c>
      <c r="F7">
        <v>7.41</v>
      </c>
      <c r="G7">
        <v>6.35</v>
      </c>
      <c r="H7">
        <v>5.67</v>
      </c>
      <c r="I7">
        <v>4.68</v>
      </c>
      <c r="J7">
        <v>7.07</v>
      </c>
      <c r="K7" t="s">
        <v>47</v>
      </c>
    </row>
    <row r="8" spans="1:11" x14ac:dyDescent="0.25">
      <c r="A8" s="5">
        <v>43890</v>
      </c>
      <c r="B8" t="s">
        <v>146</v>
      </c>
      <c r="C8">
        <v>-0.52</v>
      </c>
      <c r="D8">
        <v>0.27</v>
      </c>
      <c r="E8">
        <v>0.72</v>
      </c>
      <c r="F8">
        <v>5.23</v>
      </c>
      <c r="G8">
        <v>4.3099999999999996</v>
      </c>
      <c r="H8">
        <v>3.88</v>
      </c>
      <c r="I8">
        <v>3.39</v>
      </c>
      <c r="J8">
        <v>4.8099999999999996</v>
      </c>
      <c r="K8" t="s">
        <v>47</v>
      </c>
    </row>
    <row r="9" spans="1:11" x14ac:dyDescent="0.25">
      <c r="A9" s="5">
        <v>43890</v>
      </c>
      <c r="B9" t="s">
        <v>147</v>
      </c>
      <c r="C9">
        <v>-0.33</v>
      </c>
      <c r="D9">
        <v>0.51</v>
      </c>
      <c r="E9">
        <v>0.91</v>
      </c>
      <c r="F9">
        <v>5.4</v>
      </c>
      <c r="G9">
        <v>4.67</v>
      </c>
      <c r="H9">
        <v>4.07</v>
      </c>
      <c r="I9">
        <v>3.52</v>
      </c>
      <c r="J9">
        <v>4.8099999999999996</v>
      </c>
      <c r="K9" t="s">
        <v>47</v>
      </c>
    </row>
    <row r="10" spans="1:11" x14ac:dyDescent="0.25">
      <c r="A10" s="5">
        <v>43890</v>
      </c>
      <c r="B10" t="s">
        <v>148</v>
      </c>
      <c r="C10">
        <v>1.33</v>
      </c>
      <c r="D10">
        <v>2.2999999999999998</v>
      </c>
      <c r="E10">
        <v>1.35</v>
      </c>
      <c r="F10">
        <v>7.97</v>
      </c>
      <c r="G10">
        <v>5.89</v>
      </c>
      <c r="H10">
        <v>4.6900000000000004</v>
      </c>
      <c r="I10">
        <v>3.89</v>
      </c>
      <c r="J10">
        <v>4.7</v>
      </c>
      <c r="K10" t="s">
        <v>47</v>
      </c>
    </row>
    <row r="11" spans="1:11" x14ac:dyDescent="0.25">
      <c r="A11" s="5">
        <v>43890</v>
      </c>
      <c r="B11" t="s">
        <v>149</v>
      </c>
      <c r="C11">
        <v>1.08</v>
      </c>
      <c r="D11">
        <v>2.12</v>
      </c>
      <c r="E11">
        <v>1.44</v>
      </c>
      <c r="F11">
        <v>8.16</v>
      </c>
      <c r="G11">
        <v>6.4</v>
      </c>
      <c r="H11">
        <v>5.0599999999999996</v>
      </c>
      <c r="I11">
        <v>4.09</v>
      </c>
      <c r="J11">
        <v>4.82</v>
      </c>
      <c r="K11" t="s">
        <v>47</v>
      </c>
    </row>
    <row r="12" spans="1:11" x14ac:dyDescent="0.25">
      <c r="A12" s="5">
        <v>43890</v>
      </c>
      <c r="B12" t="s">
        <v>150</v>
      </c>
      <c r="C12">
        <v>-7.64</v>
      </c>
      <c r="D12">
        <v>-5.59</v>
      </c>
      <c r="E12">
        <v>-0.8</v>
      </c>
      <c r="F12">
        <v>7.55</v>
      </c>
      <c r="G12">
        <v>6.89</v>
      </c>
      <c r="H12">
        <v>7.89</v>
      </c>
      <c r="I12">
        <v>5.74</v>
      </c>
      <c r="J12">
        <v>10.17</v>
      </c>
      <c r="K12" t="s">
        <v>47</v>
      </c>
    </row>
    <row r="13" spans="1:11" x14ac:dyDescent="0.25">
      <c r="A13" s="5">
        <v>43890</v>
      </c>
      <c r="B13" t="s">
        <v>151</v>
      </c>
      <c r="C13">
        <v>-7.69</v>
      </c>
      <c r="D13">
        <v>-5.2</v>
      </c>
      <c r="E13">
        <v>-0.63</v>
      </c>
      <c r="F13">
        <v>8.6199999999999992</v>
      </c>
      <c r="G13">
        <v>7.84</v>
      </c>
      <c r="H13">
        <v>8.5299999999999994</v>
      </c>
      <c r="I13">
        <v>5.99</v>
      </c>
      <c r="J13">
        <v>10.59</v>
      </c>
      <c r="K13" t="s">
        <v>47</v>
      </c>
    </row>
    <row r="14" spans="1:11" x14ac:dyDescent="0.25">
      <c r="A14" s="5">
        <v>43890</v>
      </c>
      <c r="B14" t="s">
        <v>152</v>
      </c>
      <c r="C14">
        <v>-7.21</v>
      </c>
      <c r="D14">
        <v>-5.15</v>
      </c>
      <c r="E14">
        <v>1.66</v>
      </c>
      <c r="F14">
        <v>5.91</v>
      </c>
      <c r="G14">
        <v>4.21</v>
      </c>
      <c r="H14">
        <v>7.66</v>
      </c>
      <c r="I14">
        <v>7.5</v>
      </c>
      <c r="J14">
        <v>13.96</v>
      </c>
      <c r="K14" t="s">
        <v>47</v>
      </c>
    </row>
    <row r="15" spans="1:11" x14ac:dyDescent="0.25">
      <c r="A15" s="5">
        <v>43890</v>
      </c>
      <c r="B15" t="s">
        <v>153</v>
      </c>
      <c r="C15">
        <v>-7.06</v>
      </c>
      <c r="D15">
        <v>-4.93</v>
      </c>
      <c r="E15">
        <v>1.94</v>
      </c>
      <c r="F15">
        <v>7.52</v>
      </c>
      <c r="G15">
        <v>5.89</v>
      </c>
      <c r="H15">
        <v>8.85</v>
      </c>
      <c r="I15">
        <v>8.1199999999999992</v>
      </c>
      <c r="J15">
        <v>14.32</v>
      </c>
      <c r="K15" t="s">
        <v>47</v>
      </c>
    </row>
    <row r="16" spans="1:11" x14ac:dyDescent="0.25">
      <c r="A16" s="5">
        <v>43890</v>
      </c>
      <c r="B16" t="s">
        <v>154</v>
      </c>
      <c r="C16">
        <v>-6.45</v>
      </c>
      <c r="D16">
        <v>-5.27</v>
      </c>
      <c r="E16">
        <v>-3.45</v>
      </c>
      <c r="F16">
        <v>6.56</v>
      </c>
      <c r="G16">
        <v>11.95</v>
      </c>
      <c r="H16">
        <v>6.93</v>
      </c>
      <c r="I16">
        <v>6.88</v>
      </c>
      <c r="J16">
        <v>12.09</v>
      </c>
      <c r="K16" t="s">
        <v>47</v>
      </c>
    </row>
    <row r="17" spans="1:11" x14ac:dyDescent="0.25">
      <c r="A17" s="5">
        <v>43890</v>
      </c>
      <c r="B17" t="s">
        <v>155</v>
      </c>
      <c r="C17">
        <v>-6.47</v>
      </c>
      <c r="D17">
        <v>-5.16</v>
      </c>
      <c r="E17">
        <v>-2.99</v>
      </c>
      <c r="F17">
        <v>7.84</v>
      </c>
      <c r="G17">
        <v>12.58</v>
      </c>
      <c r="H17">
        <v>7.18</v>
      </c>
      <c r="I17">
        <v>7.41</v>
      </c>
      <c r="J17">
        <v>12.47</v>
      </c>
      <c r="K17" t="s">
        <v>47</v>
      </c>
    </row>
    <row r="18" spans="1:11" x14ac:dyDescent="0.25">
      <c r="A18" s="5">
        <v>43890</v>
      </c>
      <c r="B18" t="s">
        <v>156</v>
      </c>
      <c r="C18">
        <v>7.0000000000000007E-2</v>
      </c>
      <c r="D18">
        <v>0.23</v>
      </c>
      <c r="E18">
        <v>0.49</v>
      </c>
      <c r="F18">
        <v>1.38</v>
      </c>
      <c r="G18">
        <v>1.7</v>
      </c>
      <c r="H18">
        <v>1.84</v>
      </c>
      <c r="I18">
        <v>1.93</v>
      </c>
      <c r="J18">
        <v>2.2799999999999998</v>
      </c>
      <c r="K18" t="s">
        <v>47</v>
      </c>
    </row>
    <row r="19" spans="1:11" x14ac:dyDescent="0.25">
      <c r="A19" s="5">
        <v>43890</v>
      </c>
      <c r="B19" t="s">
        <v>157</v>
      </c>
      <c r="C19">
        <v>0.08</v>
      </c>
      <c r="D19">
        <v>0.23</v>
      </c>
      <c r="E19">
        <v>0.47</v>
      </c>
      <c r="F19">
        <v>1.29</v>
      </c>
      <c r="G19">
        <v>1.63</v>
      </c>
      <c r="H19">
        <v>1.64</v>
      </c>
      <c r="I19">
        <v>1.75</v>
      </c>
      <c r="J19">
        <v>2.0499999999999998</v>
      </c>
      <c r="K19" t="s">
        <v>47</v>
      </c>
    </row>
    <row r="20" spans="1:11" x14ac:dyDescent="0.25">
      <c r="A20" s="5">
        <v>43890</v>
      </c>
      <c r="B20" t="s">
        <v>158</v>
      </c>
      <c r="C20">
        <v>-2.8</v>
      </c>
      <c r="D20">
        <v>-1.32</v>
      </c>
      <c r="E20">
        <v>0.96</v>
      </c>
      <c r="F20">
        <v>7.25</v>
      </c>
      <c r="G20">
        <v>6.08</v>
      </c>
      <c r="H20">
        <v>5.83</v>
      </c>
      <c r="I20" t="s">
        <v>47</v>
      </c>
      <c r="J20">
        <v>5.76</v>
      </c>
      <c r="K20" t="s">
        <v>47</v>
      </c>
    </row>
    <row r="21" spans="1:11" x14ac:dyDescent="0.25">
      <c r="A21" s="5">
        <v>43890</v>
      </c>
      <c r="B21" t="s">
        <v>159</v>
      </c>
      <c r="C21">
        <v>-2.5499999999999998</v>
      </c>
      <c r="D21">
        <v>-0.96</v>
      </c>
      <c r="E21">
        <v>1.22</v>
      </c>
      <c r="F21">
        <v>8.11</v>
      </c>
      <c r="G21">
        <v>7.1</v>
      </c>
      <c r="H21">
        <v>6.62</v>
      </c>
      <c r="I21" t="s">
        <v>47</v>
      </c>
      <c r="J21">
        <v>6.53</v>
      </c>
      <c r="K21" t="s">
        <v>47</v>
      </c>
    </row>
    <row r="22" spans="1:11" x14ac:dyDescent="0.25">
      <c r="A22" s="5">
        <v>43890</v>
      </c>
      <c r="B22" t="s">
        <v>160</v>
      </c>
      <c r="C22">
        <v>-1.89</v>
      </c>
      <c r="D22">
        <v>-0.86</v>
      </c>
      <c r="E22">
        <v>0.67</v>
      </c>
      <c r="F22">
        <v>5.36</v>
      </c>
      <c r="G22">
        <v>4.2300000000000004</v>
      </c>
      <c r="H22" t="s">
        <v>47</v>
      </c>
      <c r="I22" t="s">
        <v>47</v>
      </c>
      <c r="J22">
        <v>3.89</v>
      </c>
      <c r="K22" t="s">
        <v>47</v>
      </c>
    </row>
    <row r="23" spans="1:11" x14ac:dyDescent="0.25">
      <c r="A23" s="5">
        <v>43890</v>
      </c>
      <c r="B23" t="s">
        <v>161</v>
      </c>
      <c r="C23">
        <v>-1.59</v>
      </c>
      <c r="D23">
        <v>-0.48</v>
      </c>
      <c r="E23">
        <v>0.93</v>
      </c>
      <c r="F23">
        <v>5.85</v>
      </c>
      <c r="G23">
        <v>5.03</v>
      </c>
      <c r="H23" t="s">
        <v>47</v>
      </c>
      <c r="I23" t="s">
        <v>47</v>
      </c>
      <c r="J23">
        <v>4.67</v>
      </c>
      <c r="K23" t="s">
        <v>47</v>
      </c>
    </row>
    <row r="24" spans="1:11" x14ac:dyDescent="0.25">
      <c r="A24" s="5">
        <v>43890</v>
      </c>
      <c r="B24" t="s">
        <v>162</v>
      </c>
      <c r="C24">
        <v>-2.77</v>
      </c>
      <c r="D24">
        <v>-1.29</v>
      </c>
      <c r="E24">
        <v>1.17</v>
      </c>
      <c r="F24">
        <v>6.83</v>
      </c>
      <c r="G24">
        <v>5.32</v>
      </c>
      <c r="H24" t="s">
        <v>47</v>
      </c>
      <c r="I24" t="s">
        <v>47</v>
      </c>
      <c r="J24">
        <v>4.8499999999999996</v>
      </c>
      <c r="K24" t="s">
        <v>47</v>
      </c>
    </row>
    <row r="25" spans="1:11" x14ac:dyDescent="0.25">
      <c r="A25" s="5">
        <v>43890</v>
      </c>
      <c r="B25" t="s">
        <v>163</v>
      </c>
      <c r="C25">
        <v>-2.4300000000000002</v>
      </c>
      <c r="D25">
        <v>-0.85</v>
      </c>
      <c r="E25">
        <v>1.41</v>
      </c>
      <c r="F25">
        <v>7.76</v>
      </c>
      <c r="G25">
        <v>6.68</v>
      </c>
      <c r="H25" t="s">
        <v>47</v>
      </c>
      <c r="I25" t="s">
        <v>47</v>
      </c>
      <c r="J25">
        <v>6.16</v>
      </c>
      <c r="K25" t="s">
        <v>47</v>
      </c>
    </row>
    <row r="26" spans="1:11" x14ac:dyDescent="0.25">
      <c r="A26" s="5">
        <v>43890</v>
      </c>
      <c r="B26" t="s">
        <v>164</v>
      </c>
      <c r="C26">
        <v>-4.05</v>
      </c>
      <c r="D26">
        <v>-2.2599999999999998</v>
      </c>
      <c r="E26">
        <v>1.27</v>
      </c>
      <c r="F26">
        <v>7.49</v>
      </c>
      <c r="G26">
        <v>5.74</v>
      </c>
      <c r="H26" t="s">
        <v>47</v>
      </c>
      <c r="I26" t="s">
        <v>47</v>
      </c>
      <c r="J26">
        <v>5.29</v>
      </c>
      <c r="K26" t="s">
        <v>47</v>
      </c>
    </row>
    <row r="27" spans="1:11" x14ac:dyDescent="0.25">
      <c r="A27" s="5">
        <v>43890</v>
      </c>
      <c r="B27" t="s">
        <v>165</v>
      </c>
      <c r="C27">
        <v>-3.61</v>
      </c>
      <c r="D27">
        <v>-1.68</v>
      </c>
      <c r="E27">
        <v>1.57</v>
      </c>
      <c r="F27">
        <v>8.76</v>
      </c>
      <c r="G27">
        <v>7.5</v>
      </c>
      <c r="H27" t="s">
        <v>47</v>
      </c>
      <c r="I27" t="s">
        <v>47</v>
      </c>
      <c r="J27">
        <v>7.03</v>
      </c>
      <c r="K27" t="s">
        <v>47</v>
      </c>
    </row>
    <row r="28" spans="1:11" x14ac:dyDescent="0.25">
      <c r="A28" s="5">
        <v>43890</v>
      </c>
      <c r="B28" t="s">
        <v>166</v>
      </c>
      <c r="C28">
        <v>-5.16</v>
      </c>
      <c r="D28">
        <v>-3.17</v>
      </c>
      <c r="E28">
        <v>1.25</v>
      </c>
      <c r="F28">
        <v>7.81</v>
      </c>
      <c r="G28">
        <v>6.21</v>
      </c>
      <c r="H28" t="s">
        <v>47</v>
      </c>
      <c r="I28" t="s">
        <v>47</v>
      </c>
      <c r="J28">
        <v>5.75</v>
      </c>
      <c r="K28" t="s">
        <v>47</v>
      </c>
    </row>
    <row r="29" spans="1:11" x14ac:dyDescent="0.25">
      <c r="A29" s="5">
        <v>43890</v>
      </c>
      <c r="B29" t="s">
        <v>167</v>
      </c>
      <c r="C29">
        <v>-4.6900000000000004</v>
      </c>
      <c r="D29">
        <v>-2.5299999999999998</v>
      </c>
      <c r="E29">
        <v>1.57</v>
      </c>
      <c r="F29">
        <v>9.19</v>
      </c>
      <c r="G29">
        <v>7.9</v>
      </c>
      <c r="H29" t="s">
        <v>47</v>
      </c>
      <c r="I29" t="s">
        <v>47</v>
      </c>
      <c r="J29">
        <v>7.41</v>
      </c>
      <c r="K29" t="s">
        <v>47</v>
      </c>
    </row>
    <row r="30" spans="1:11" x14ac:dyDescent="0.25">
      <c r="A30" s="5">
        <v>43890</v>
      </c>
      <c r="B30" t="s">
        <v>168</v>
      </c>
      <c r="C30">
        <v>-6.88</v>
      </c>
      <c r="D30">
        <v>-4.63</v>
      </c>
      <c r="E30">
        <v>0.97</v>
      </c>
      <c r="F30">
        <v>8.4600000000000009</v>
      </c>
      <c r="G30">
        <v>7.11</v>
      </c>
      <c r="H30" t="s">
        <v>47</v>
      </c>
      <c r="I30" t="s">
        <v>47</v>
      </c>
      <c r="J30">
        <v>6.63</v>
      </c>
      <c r="K30" t="s">
        <v>47</v>
      </c>
    </row>
    <row r="31" spans="1:11" x14ac:dyDescent="0.25">
      <c r="A31" s="5">
        <v>43890</v>
      </c>
      <c r="B31" t="s">
        <v>169</v>
      </c>
      <c r="C31">
        <v>-6.77</v>
      </c>
      <c r="D31">
        <v>-4.21</v>
      </c>
      <c r="E31">
        <v>1.22</v>
      </c>
      <c r="F31">
        <v>9.76</v>
      </c>
      <c r="G31">
        <v>8.4</v>
      </c>
      <c r="H31" t="s">
        <v>47</v>
      </c>
      <c r="I31" t="s">
        <v>47</v>
      </c>
      <c r="J31">
        <v>7.95</v>
      </c>
      <c r="K31" t="s">
        <v>47</v>
      </c>
    </row>
    <row r="33" spans="5:5" x14ac:dyDescent="0.25">
      <c r="E33" s="3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Disclaimer</vt:lpstr>
      <vt:lpstr>Calculator</vt:lpstr>
      <vt:lpstr>Fees</vt:lpstr>
      <vt:lpstr>Asset</vt:lpstr>
      <vt:lpstr>Performance Data</vt:lpstr>
    </vt:vector>
  </TitlesOfParts>
  <Company>IFS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slarsen</dc:creator>
  <cp:lastModifiedBy>Love, Tayla</cp:lastModifiedBy>
  <dcterms:created xsi:type="dcterms:W3CDTF">2017-03-29T05:28:56Z</dcterms:created>
  <dcterms:modified xsi:type="dcterms:W3CDTF">2020-03-18T23:15:06Z</dcterms:modified>
</cp:coreProperties>
</file>